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autoCompressPictures="0" defaultThemeVersion="124226"/>
  <bookViews>
    <workbookView xWindow="240" yWindow="240" windowWidth="21840" windowHeight="13740"/>
  </bookViews>
  <sheets>
    <sheet name="教学" sheetId="8" r:id="rId1"/>
    <sheet name="五人阵" sheetId="13" r:id="rId2"/>
    <sheet name="六人阵" sheetId="12" r:id="rId3"/>
    <sheet name="七人阵" sheetId="11" r:id="rId4"/>
    <sheet name="八人阵" sheetId="10" r:id="rId5"/>
    <sheet name="血战等级" sheetId="2" r:id="rId6"/>
    <sheet name="等级快速查询" sheetId="15" r:id="rId7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5" i="10"/>
  <c r="Y5"/>
  <c r="X5"/>
  <c r="W5"/>
  <c r="V5"/>
  <c r="U5"/>
  <c r="T5"/>
  <c r="S5"/>
  <c r="Z4"/>
  <c r="Y4"/>
  <c r="X4"/>
  <c r="W4"/>
  <c r="V4"/>
  <c r="U4"/>
  <c r="T4"/>
  <c r="S4"/>
  <c r="Z3"/>
  <c r="Y3"/>
  <c r="X3"/>
  <c r="W3"/>
  <c r="V3"/>
  <c r="U3"/>
  <c r="T3"/>
  <c r="S3"/>
  <c r="S5" i="11"/>
  <c r="T2" i="10"/>
  <c r="U2"/>
  <c r="V2"/>
  <c r="W2"/>
  <c r="X2"/>
  <c r="Y2"/>
  <c r="Z2"/>
  <c r="S2"/>
  <c r="Y5" i="11"/>
  <c r="X5"/>
  <c r="W5"/>
  <c r="V5"/>
  <c r="U5"/>
  <c r="T5"/>
  <c r="Y4"/>
  <c r="X4"/>
  <c r="W4"/>
  <c r="V4"/>
  <c r="U4"/>
  <c r="T4"/>
  <c r="S4"/>
  <c r="Y3"/>
  <c r="X3"/>
  <c r="W3"/>
  <c r="V3"/>
  <c r="U3"/>
  <c r="T3"/>
  <c r="S3"/>
  <c r="X5" i="12"/>
  <c r="W5"/>
  <c r="V5"/>
  <c r="U5"/>
  <c r="T5"/>
  <c r="S5"/>
  <c r="X4"/>
  <c r="W4"/>
  <c r="V4"/>
  <c r="U4"/>
  <c r="T4"/>
  <c r="S4"/>
  <c r="X3"/>
  <c r="W3"/>
  <c r="V3"/>
  <c r="U3"/>
  <c r="T3"/>
  <c r="S3"/>
  <c r="W5" i="13"/>
  <c r="V5"/>
  <c r="U5"/>
  <c r="T5"/>
  <c r="S5"/>
  <c r="W4"/>
  <c r="V4"/>
  <c r="U4"/>
  <c r="T4"/>
  <c r="S4"/>
  <c r="W3"/>
  <c r="V3"/>
  <c r="U3"/>
  <c r="T3"/>
  <c r="S3"/>
  <c r="T2" i="11"/>
  <c r="U2"/>
  <c r="V2"/>
  <c r="W2"/>
  <c r="X2"/>
  <c r="Y2"/>
  <c r="S2"/>
  <c r="T2" i="12"/>
  <c r="U2"/>
  <c r="V2"/>
  <c r="W2"/>
  <c r="X2"/>
  <c r="S2"/>
  <c r="T2" i="13"/>
  <c r="U2"/>
  <c r="V2"/>
  <c r="W2"/>
  <c r="S2"/>
  <c r="J4" i="2" l="1"/>
  <c r="Q3" i="11" s="1"/>
  <c r="D261" s="1"/>
  <c r="AD261" s="1"/>
  <c r="G142"/>
  <c r="F65"/>
  <c r="J5" i="2"/>
  <c r="Q3" i="10" s="1"/>
  <c r="AF78" s="1"/>
  <c r="F209"/>
  <c r="G241"/>
  <c r="F241"/>
  <c r="G209"/>
  <c r="G161"/>
  <c r="F161"/>
  <c r="G160"/>
  <c r="F160"/>
  <c r="H160" s="1"/>
  <c r="G153"/>
  <c r="F153"/>
  <c r="G145"/>
  <c r="G137"/>
  <c r="F137"/>
  <c r="G89"/>
  <c r="G73"/>
  <c r="F73"/>
  <c r="G72"/>
  <c r="F72"/>
  <c r="H72" s="1"/>
  <c r="G57"/>
  <c r="F57"/>
  <c r="J2" i="2"/>
  <c r="Q3" i="13" s="1"/>
  <c r="E297" i="10"/>
  <c r="E296"/>
  <c r="E295"/>
  <c r="E294"/>
  <c r="E293"/>
  <c r="E276"/>
  <c r="E291"/>
  <c r="E234"/>
  <c r="E264"/>
  <c r="E250"/>
  <c r="E249"/>
  <c r="E242"/>
  <c r="D241"/>
  <c r="E237"/>
  <c r="E236"/>
  <c r="E232"/>
  <c r="E224"/>
  <c r="E222"/>
  <c r="E221"/>
  <c r="E213"/>
  <c r="D209"/>
  <c r="E202"/>
  <c r="E197"/>
  <c r="E194"/>
  <c r="E191"/>
  <c r="E186"/>
  <c r="E184"/>
  <c r="E183"/>
  <c r="E178"/>
  <c r="E175"/>
  <c r="E170"/>
  <c r="E168"/>
  <c r="E165"/>
  <c r="E162"/>
  <c r="D161"/>
  <c r="D160"/>
  <c r="E158"/>
  <c r="E157"/>
  <c r="D153"/>
  <c r="E149"/>
  <c r="E146"/>
  <c r="D145"/>
  <c r="E143"/>
  <c r="E140"/>
  <c r="E138"/>
  <c r="D137"/>
  <c r="E131"/>
  <c r="E130"/>
  <c r="E124"/>
  <c r="E122"/>
  <c r="E117"/>
  <c r="E114"/>
  <c r="E109"/>
  <c r="E108"/>
  <c r="E106"/>
  <c r="E103"/>
  <c r="E98"/>
  <c r="E95"/>
  <c r="E93"/>
  <c r="E92"/>
  <c r="E90"/>
  <c r="D89"/>
  <c r="E88"/>
  <c r="E85"/>
  <c r="E82"/>
  <c r="E80"/>
  <c r="E79"/>
  <c r="E77"/>
  <c r="E76"/>
  <c r="E74"/>
  <c r="D73"/>
  <c r="E72"/>
  <c r="D72"/>
  <c r="E71"/>
  <c r="E70"/>
  <c r="E69"/>
  <c r="E68"/>
  <c r="E67"/>
  <c r="E66"/>
  <c r="E65"/>
  <c r="E64"/>
  <c r="E63"/>
  <c r="E62"/>
  <c r="E61"/>
  <c r="E60"/>
  <c r="E59"/>
  <c r="E58"/>
  <c r="E57"/>
  <c r="D57"/>
  <c r="E56"/>
  <c r="E54"/>
  <c r="E53"/>
  <c r="E52"/>
  <c r="E50"/>
  <c r="E49"/>
  <c r="E48"/>
  <c r="E46"/>
  <c r="E45"/>
  <c r="E44"/>
  <c r="E42"/>
  <c r="E41"/>
  <c r="E40"/>
  <c r="E38"/>
  <c r="E37"/>
  <c r="E36"/>
  <c r="E34"/>
  <c r="E33"/>
  <c r="E32"/>
  <c r="E30"/>
  <c r="E29"/>
  <c r="E28"/>
  <c r="E26"/>
  <c r="E25"/>
  <c r="E24"/>
  <c r="E22"/>
  <c r="E21"/>
  <c r="E20"/>
  <c r="E18"/>
  <c r="E17"/>
  <c r="E16"/>
  <c r="E14"/>
  <c r="E13"/>
  <c r="E12"/>
  <c r="E10"/>
  <c r="X251"/>
  <c r="X252"/>
  <c r="X253"/>
  <c r="X254"/>
  <c r="X255"/>
  <c r="E261" i="11"/>
  <c r="E260"/>
  <c r="E259"/>
  <c r="E258"/>
  <c r="E257"/>
  <c r="E256"/>
  <c r="E255"/>
  <c r="E249"/>
  <c r="E246"/>
  <c r="D240"/>
  <c r="AD240" s="1"/>
  <c r="E239"/>
  <c r="D230"/>
  <c r="AD230" s="1"/>
  <c r="D223"/>
  <c r="AD223" s="1"/>
  <c r="D244"/>
  <c r="AD244" s="1"/>
  <c r="AD218"/>
  <c r="D218" s="1"/>
  <c r="AD214"/>
  <c r="D214" s="1"/>
  <c r="E212"/>
  <c r="E211"/>
  <c r="E210"/>
  <c r="E209"/>
  <c r="E208"/>
  <c r="E207"/>
  <c r="E202"/>
  <c r="AD202"/>
  <c r="D202" s="1"/>
  <c r="E200"/>
  <c r="AD199"/>
  <c r="D199" s="1"/>
  <c r="E197"/>
  <c r="AD197"/>
  <c r="D197" s="1"/>
  <c r="E196"/>
  <c r="E195"/>
  <c r="AD195"/>
  <c r="D195" s="1"/>
  <c r="E193"/>
  <c r="AD193"/>
  <c r="D193" s="1"/>
  <c r="E189"/>
  <c r="AD188"/>
  <c r="D188" s="1"/>
  <c r="AD185"/>
  <c r="D185" s="1"/>
  <c r="E183"/>
  <c r="AD183"/>
  <c r="D183" s="1"/>
  <c r="E182"/>
  <c r="AD181"/>
  <c r="D181" s="1"/>
  <c r="AD179"/>
  <c r="D179" s="1"/>
  <c r="E176"/>
  <c r="AD176"/>
  <c r="D176" s="1"/>
  <c r="E174"/>
  <c r="AD173"/>
  <c r="D173" s="1"/>
  <c r="E172"/>
  <c r="E169"/>
  <c r="E168"/>
  <c r="E165"/>
  <c r="E164"/>
  <c r="E162"/>
  <c r="E161"/>
  <c r="E158"/>
  <c r="E156"/>
  <c r="AD156"/>
  <c r="D156" s="1"/>
  <c r="E155"/>
  <c r="E153"/>
  <c r="E151"/>
  <c r="AD151"/>
  <c r="D151" s="1"/>
  <c r="E148"/>
  <c r="E147"/>
  <c r="E144"/>
  <c r="E142"/>
  <c r="D142"/>
  <c r="E141"/>
  <c r="E140"/>
  <c r="AD140"/>
  <c r="D140" s="1"/>
  <c r="AD138"/>
  <c r="D138" s="1"/>
  <c r="E137"/>
  <c r="E134"/>
  <c r="E133"/>
  <c r="E132"/>
  <c r="E130"/>
  <c r="AD129"/>
  <c r="D129" s="1"/>
  <c r="E128"/>
  <c r="E127"/>
  <c r="AD127"/>
  <c r="D127" s="1"/>
  <c r="E126"/>
  <c r="E125"/>
  <c r="AD125"/>
  <c r="D125" s="1"/>
  <c r="E123"/>
  <c r="AD123"/>
  <c r="D123" s="1"/>
  <c r="E120"/>
  <c r="E119"/>
  <c r="E118"/>
  <c r="E116"/>
  <c r="AD114"/>
  <c r="D114" s="1"/>
  <c r="E113"/>
  <c r="E112"/>
  <c r="AD112"/>
  <c r="D112" s="1"/>
  <c r="E111"/>
  <c r="AD110"/>
  <c r="D110" s="1"/>
  <c r="E109"/>
  <c r="E108"/>
  <c r="AD108"/>
  <c r="D108" s="1"/>
  <c r="E106"/>
  <c r="AD106"/>
  <c r="D106" s="1"/>
  <c r="E105"/>
  <c r="AD104"/>
  <c r="D104" s="1"/>
  <c r="E103"/>
  <c r="E102"/>
  <c r="AD102"/>
  <c r="D102" s="1"/>
  <c r="E99"/>
  <c r="E98"/>
  <c r="E95"/>
  <c r="AD93"/>
  <c r="D93" s="1"/>
  <c r="E92"/>
  <c r="E91"/>
  <c r="AD91"/>
  <c r="D91" s="1"/>
  <c r="AD89"/>
  <c r="D89" s="1"/>
  <c r="E88"/>
  <c r="E85"/>
  <c r="E84"/>
  <c r="E81"/>
  <c r="AD80"/>
  <c r="D80" s="1"/>
  <c r="E78"/>
  <c r="AD78"/>
  <c r="D78" s="1"/>
  <c r="E77"/>
  <c r="AD76"/>
  <c r="D76" s="1"/>
  <c r="E74"/>
  <c r="AD74"/>
  <c r="D74" s="1"/>
  <c r="E71"/>
  <c r="E70"/>
  <c r="E67"/>
  <c r="E65"/>
  <c r="D65"/>
  <c r="E64"/>
  <c r="E63"/>
  <c r="AD63"/>
  <c r="D63" s="1"/>
  <c r="AD61"/>
  <c r="D61" s="1"/>
  <c r="E60"/>
  <c r="E57"/>
  <c r="E56"/>
  <c r="E55"/>
  <c r="E53"/>
  <c r="E52"/>
  <c r="E51"/>
  <c r="E50"/>
  <c r="E49"/>
  <c r="E48"/>
  <c r="E47"/>
  <c r="E46"/>
  <c r="AD44"/>
  <c r="D44" s="1"/>
  <c r="E43"/>
  <c r="E42"/>
  <c r="AD42"/>
  <c r="D42" s="1"/>
  <c r="E41"/>
  <c r="E40"/>
  <c r="AD40"/>
  <c r="D40" s="1"/>
  <c r="E39"/>
  <c r="E37"/>
  <c r="E36"/>
  <c r="E35"/>
  <c r="E34"/>
  <c r="E33"/>
  <c r="E32"/>
  <c r="AD31"/>
  <c r="D31" s="1"/>
  <c r="E29"/>
  <c r="AD29"/>
  <c r="D29" s="1"/>
  <c r="E28"/>
  <c r="E27"/>
  <c r="AD27"/>
  <c r="D27" s="1"/>
  <c r="E26"/>
  <c r="E25"/>
  <c r="AD25"/>
  <c r="D25" s="1"/>
  <c r="E23"/>
  <c r="E22"/>
  <c r="E21"/>
  <c r="E20"/>
  <c r="E19"/>
  <c r="E18"/>
  <c r="AD16"/>
  <c r="D16" s="1"/>
  <c r="E15"/>
  <c r="E14"/>
  <c r="AD14"/>
  <c r="D14" s="1"/>
  <c r="E13"/>
  <c r="E12"/>
  <c r="AD12"/>
  <c r="D12" s="1"/>
  <c r="E11"/>
  <c r="AG261"/>
  <c r="AG258"/>
  <c r="AG255"/>
  <c r="AG250"/>
  <c r="AG245"/>
  <c r="AG238"/>
  <c r="AG235"/>
  <c r="AG233"/>
  <c r="AG226"/>
  <c r="AG223"/>
  <c r="AG220"/>
  <c r="E174" i="13"/>
  <c r="E173"/>
  <c r="E167"/>
  <c r="E131"/>
  <c r="E184"/>
  <c r="E170"/>
  <c r="AC174"/>
  <c r="X174"/>
  <c r="AC173"/>
  <c r="X173"/>
  <c r="AC172"/>
  <c r="X172"/>
  <c r="AC171"/>
  <c r="X171"/>
  <c r="AC169"/>
  <c r="X169"/>
  <c r="AC168"/>
  <c r="X168"/>
  <c r="AC167"/>
  <c r="X167"/>
  <c r="AC166"/>
  <c r="X166"/>
  <c r="AC164"/>
  <c r="X164"/>
  <c r="AC163"/>
  <c r="X163"/>
  <c r="AC162"/>
  <c r="X162"/>
  <c r="AC161"/>
  <c r="X161"/>
  <c r="J3" i="2"/>
  <c r="Q3" i="12" s="1"/>
  <c r="AF91" s="1"/>
  <c r="AN195"/>
  <c r="E55"/>
  <c r="E49"/>
  <c r="E31"/>
  <c r="E25"/>
  <c r="E13"/>
  <c r="E11"/>
  <c r="AC239" i="11"/>
  <c r="X239"/>
  <c r="AC238"/>
  <c r="X238"/>
  <c r="AC237"/>
  <c r="X237"/>
  <c r="AC236"/>
  <c r="X236"/>
  <c r="AC235"/>
  <c r="X235"/>
  <c r="AC296" i="10"/>
  <c r="X296"/>
  <c r="AC289"/>
  <c r="X289"/>
  <c r="AI191" i="12"/>
  <c r="AC281" i="10"/>
  <c r="X281"/>
  <c r="AC265"/>
  <c r="X265"/>
  <c r="AC264"/>
  <c r="X264"/>
  <c r="AC257"/>
  <c r="X257"/>
  <c r="AC256"/>
  <c r="X256"/>
  <c r="AC271"/>
  <c r="X271"/>
  <c r="AC270"/>
  <c r="X270"/>
  <c r="AC269"/>
  <c r="X269"/>
  <c r="AC268"/>
  <c r="X268"/>
  <c r="AC267"/>
  <c r="X267"/>
  <c r="X263"/>
  <c r="AC262"/>
  <c r="X262"/>
  <c r="AC261"/>
  <c r="X261"/>
  <c r="AC260"/>
  <c r="X260"/>
  <c r="AC259"/>
  <c r="X259"/>
  <c r="AC255"/>
  <c r="AC254"/>
  <c r="AC253"/>
  <c r="AC252"/>
  <c r="AC251"/>
  <c r="AC195" i="12"/>
  <c r="X195"/>
  <c r="AC194"/>
  <c r="X194"/>
  <c r="AC193"/>
  <c r="X193"/>
  <c r="AC192"/>
  <c r="X192"/>
  <c r="AC191"/>
  <c r="X191"/>
  <c r="AC207"/>
  <c r="X207"/>
  <c r="AC206"/>
  <c r="X206"/>
  <c r="AC205"/>
  <c r="X205"/>
  <c r="AC204"/>
  <c r="X204"/>
  <c r="AC203"/>
  <c r="X203"/>
  <c r="X201"/>
  <c r="AC200"/>
  <c r="X200"/>
  <c r="AC199"/>
  <c r="X199"/>
  <c r="AC198"/>
  <c r="X198"/>
  <c r="AC197"/>
  <c r="X197"/>
  <c r="B89" i="2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X184" i="12"/>
  <c r="AC184"/>
  <c r="X185"/>
  <c r="AC185"/>
  <c r="X186"/>
  <c r="AC186"/>
  <c r="X187"/>
  <c r="AC187"/>
  <c r="X188"/>
  <c r="AC188"/>
  <c r="X189"/>
  <c r="AC189"/>
  <c r="R6" i="15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AC59" i="13"/>
  <c r="X59"/>
  <c r="AC58"/>
  <c r="X58"/>
  <c r="AC57"/>
  <c r="X57"/>
  <c r="AC56"/>
  <c r="X56"/>
  <c r="AC55"/>
  <c r="X55"/>
  <c r="AC74"/>
  <c r="X74"/>
  <c r="AC73"/>
  <c r="X73"/>
  <c r="AC72"/>
  <c r="X72"/>
  <c r="AC71"/>
  <c r="X71"/>
  <c r="AC70"/>
  <c r="X70"/>
  <c r="AC49"/>
  <c r="X49"/>
  <c r="AC48"/>
  <c r="X48"/>
  <c r="AC47"/>
  <c r="X47"/>
  <c r="AC46"/>
  <c r="X46"/>
  <c r="AC45"/>
  <c r="X45"/>
  <c r="AC159"/>
  <c r="X159"/>
  <c r="AC158"/>
  <c r="X158"/>
  <c r="AC157"/>
  <c r="X157"/>
  <c r="AC156"/>
  <c r="X156"/>
  <c r="AC155"/>
  <c r="X155"/>
  <c r="AC34"/>
  <c r="X34"/>
  <c r="AC33"/>
  <c r="X33"/>
  <c r="AC32"/>
  <c r="X32"/>
  <c r="AC31"/>
  <c r="X31"/>
  <c r="AC30"/>
  <c r="X30"/>
  <c r="AC114"/>
  <c r="X114"/>
  <c r="AC113"/>
  <c r="X113"/>
  <c r="AC112"/>
  <c r="X112"/>
  <c r="AC111"/>
  <c r="X111"/>
  <c r="AC110"/>
  <c r="X110"/>
  <c r="AC84"/>
  <c r="X84"/>
  <c r="AC83"/>
  <c r="X83"/>
  <c r="AC82"/>
  <c r="X82"/>
  <c r="AC81"/>
  <c r="X81"/>
  <c r="AC80"/>
  <c r="X80"/>
  <c r="AC54"/>
  <c r="X54"/>
  <c r="AC53"/>
  <c r="X53"/>
  <c r="AC52"/>
  <c r="X52"/>
  <c r="AC51"/>
  <c r="X51"/>
  <c r="AC50"/>
  <c r="X50"/>
  <c r="AC79"/>
  <c r="X79"/>
  <c r="AC78"/>
  <c r="X78"/>
  <c r="AC77"/>
  <c r="X77"/>
  <c r="AC76"/>
  <c r="X76"/>
  <c r="AC75"/>
  <c r="X75"/>
  <c r="AC14"/>
  <c r="X14"/>
  <c r="AC13"/>
  <c r="X13"/>
  <c r="AC12"/>
  <c r="X12"/>
  <c r="AC11"/>
  <c r="X11"/>
  <c r="AC10"/>
  <c r="X10"/>
  <c r="AC154"/>
  <c r="X154"/>
  <c r="AC153"/>
  <c r="X153"/>
  <c r="AC152"/>
  <c r="X152"/>
  <c r="AC151"/>
  <c r="X151"/>
  <c r="AC150"/>
  <c r="X150"/>
  <c r="AC69"/>
  <c r="X69"/>
  <c r="AC68"/>
  <c r="X68"/>
  <c r="AC67"/>
  <c r="X67"/>
  <c r="AC66"/>
  <c r="X66"/>
  <c r="AC65"/>
  <c r="X65"/>
  <c r="AC44"/>
  <c r="X44"/>
  <c r="AC43"/>
  <c r="X43"/>
  <c r="AC42"/>
  <c r="X42"/>
  <c r="AC41"/>
  <c r="X41"/>
  <c r="AC40"/>
  <c r="X40"/>
  <c r="AC89"/>
  <c r="X89"/>
  <c r="AC88"/>
  <c r="X88"/>
  <c r="AC87"/>
  <c r="X87"/>
  <c r="AC86"/>
  <c r="X86"/>
  <c r="AC85"/>
  <c r="X85"/>
  <c r="AC119"/>
  <c r="X119"/>
  <c r="AC118"/>
  <c r="X118"/>
  <c r="AC117"/>
  <c r="X117"/>
  <c r="X116"/>
  <c r="AC115"/>
  <c r="X115"/>
  <c r="AC99"/>
  <c r="X99"/>
  <c r="AC98"/>
  <c r="X98"/>
  <c r="AC97"/>
  <c r="X97"/>
  <c r="AC96"/>
  <c r="X96"/>
  <c r="AC95"/>
  <c r="X95"/>
  <c r="AC144"/>
  <c r="X144"/>
  <c r="AC143"/>
  <c r="X143"/>
  <c r="AC142"/>
  <c r="X142"/>
  <c r="AC141"/>
  <c r="X141"/>
  <c r="X140"/>
  <c r="AC134"/>
  <c r="X134"/>
  <c r="AC133"/>
  <c r="X133"/>
  <c r="AC132"/>
  <c r="X132"/>
  <c r="AC131"/>
  <c r="X131"/>
  <c r="AC130"/>
  <c r="X130"/>
  <c r="X109"/>
  <c r="AC108"/>
  <c r="X108"/>
  <c r="AC107"/>
  <c r="X107"/>
  <c r="AC106"/>
  <c r="X106"/>
  <c r="AC105"/>
  <c r="X105"/>
  <c r="AC124"/>
  <c r="X124"/>
  <c r="AC123"/>
  <c r="X123"/>
  <c r="AC122"/>
  <c r="X122"/>
  <c r="AC121"/>
  <c r="X121"/>
  <c r="AC120"/>
  <c r="X120"/>
  <c r="AC29"/>
  <c r="X29"/>
  <c r="AC28"/>
  <c r="X28"/>
  <c r="AC27"/>
  <c r="X27"/>
  <c r="AC26"/>
  <c r="X26"/>
  <c r="AC25"/>
  <c r="X25"/>
  <c r="AC139"/>
  <c r="X139"/>
  <c r="AC138"/>
  <c r="X138"/>
  <c r="AC137"/>
  <c r="X137"/>
  <c r="AC136"/>
  <c r="X136"/>
  <c r="AC135"/>
  <c r="X135"/>
  <c r="AC94"/>
  <c r="X94"/>
  <c r="AC93"/>
  <c r="X93"/>
  <c r="AC92"/>
  <c r="X92"/>
  <c r="AC91"/>
  <c r="X91"/>
  <c r="AC90"/>
  <c r="X90"/>
  <c r="AC39"/>
  <c r="X39"/>
  <c r="AC38"/>
  <c r="X38"/>
  <c r="AC37"/>
  <c r="X37"/>
  <c r="AC36"/>
  <c r="X36"/>
  <c r="AC35"/>
  <c r="X35"/>
  <c r="AC19"/>
  <c r="X19"/>
  <c r="AC18"/>
  <c r="X18"/>
  <c r="AC17"/>
  <c r="X17"/>
  <c r="X16"/>
  <c r="AC15"/>
  <c r="X15"/>
  <c r="AC64"/>
  <c r="X64"/>
  <c r="AC63"/>
  <c r="X63"/>
  <c r="AC62"/>
  <c r="X62"/>
  <c r="AC61"/>
  <c r="X61"/>
  <c r="AC60"/>
  <c r="X60"/>
  <c r="AC149"/>
  <c r="X149"/>
  <c r="AC148"/>
  <c r="X148"/>
  <c r="AC147"/>
  <c r="X147"/>
  <c r="AC146"/>
  <c r="X146"/>
  <c r="AC145"/>
  <c r="X145"/>
  <c r="AC129"/>
  <c r="X129"/>
  <c r="AC128"/>
  <c r="X128"/>
  <c r="AC127"/>
  <c r="X127"/>
  <c r="AC126"/>
  <c r="X126"/>
  <c r="AC125"/>
  <c r="X125"/>
  <c r="AC24"/>
  <c r="X24"/>
  <c r="AC23"/>
  <c r="X23"/>
  <c r="AC22"/>
  <c r="X22"/>
  <c r="AC21"/>
  <c r="X21"/>
  <c r="AC20"/>
  <c r="X20"/>
  <c r="AC104"/>
  <c r="X104"/>
  <c r="AC103"/>
  <c r="X103"/>
  <c r="AC102"/>
  <c r="X102"/>
  <c r="AC101"/>
  <c r="X101"/>
  <c r="AC100"/>
  <c r="X100"/>
  <c r="X69" i="12"/>
  <c r="AC68"/>
  <c r="X68"/>
  <c r="AC67"/>
  <c r="X67"/>
  <c r="AC66"/>
  <c r="X66"/>
  <c r="AC65"/>
  <c r="X65"/>
  <c r="AC64"/>
  <c r="X64"/>
  <c r="AC87"/>
  <c r="X87"/>
  <c r="AC86"/>
  <c r="X86"/>
  <c r="AC85"/>
  <c r="X85"/>
  <c r="AC84"/>
  <c r="X84"/>
  <c r="AC83"/>
  <c r="X83"/>
  <c r="AC82"/>
  <c r="X82"/>
  <c r="X57"/>
  <c r="AC56"/>
  <c r="X56"/>
  <c r="AC55"/>
  <c r="X55"/>
  <c r="AC54"/>
  <c r="X54"/>
  <c r="AC53"/>
  <c r="X53"/>
  <c r="AC52"/>
  <c r="X52"/>
  <c r="AC39"/>
  <c r="X39"/>
  <c r="AC38"/>
  <c r="X38"/>
  <c r="AC37"/>
  <c r="X37"/>
  <c r="AC36"/>
  <c r="X36"/>
  <c r="AC35"/>
  <c r="X35"/>
  <c r="AC34"/>
  <c r="X34"/>
  <c r="AC135"/>
  <c r="X135"/>
  <c r="AC134"/>
  <c r="X134"/>
  <c r="AC133"/>
  <c r="X133"/>
  <c r="AC132"/>
  <c r="X132"/>
  <c r="AC131"/>
  <c r="X131"/>
  <c r="AC130"/>
  <c r="X130"/>
  <c r="AC99"/>
  <c r="X99"/>
  <c r="AC98"/>
  <c r="X98"/>
  <c r="AC97"/>
  <c r="X97"/>
  <c r="AC96"/>
  <c r="X96"/>
  <c r="AC95"/>
  <c r="X95"/>
  <c r="AC94"/>
  <c r="X94"/>
  <c r="AC63"/>
  <c r="X63"/>
  <c r="AC62"/>
  <c r="X62"/>
  <c r="AC61"/>
  <c r="X61"/>
  <c r="AC60"/>
  <c r="X60"/>
  <c r="AC59"/>
  <c r="X59"/>
  <c r="AC58"/>
  <c r="X58"/>
  <c r="AC93"/>
  <c r="X93"/>
  <c r="AC92"/>
  <c r="X92"/>
  <c r="AC91"/>
  <c r="X91"/>
  <c r="AC90"/>
  <c r="X90"/>
  <c r="AC89"/>
  <c r="X89"/>
  <c r="AC88"/>
  <c r="X88"/>
  <c r="AC15"/>
  <c r="X15"/>
  <c r="AC14"/>
  <c r="X14"/>
  <c r="AC13"/>
  <c r="X13"/>
  <c r="AC12"/>
  <c r="X12"/>
  <c r="AC11"/>
  <c r="X11"/>
  <c r="AC10"/>
  <c r="X10"/>
  <c r="AC183"/>
  <c r="X183"/>
  <c r="AC182"/>
  <c r="X182"/>
  <c r="AC181"/>
  <c r="X181"/>
  <c r="AC180"/>
  <c r="X180"/>
  <c r="AC179"/>
  <c r="X179"/>
  <c r="AC178"/>
  <c r="X178"/>
  <c r="AC81"/>
  <c r="X81"/>
  <c r="AC80"/>
  <c r="X80"/>
  <c r="AC79"/>
  <c r="X79"/>
  <c r="AC78"/>
  <c r="X78"/>
  <c r="AC77"/>
  <c r="X77"/>
  <c r="AC76"/>
  <c r="X76"/>
  <c r="AC51"/>
  <c r="X51"/>
  <c r="AC50"/>
  <c r="X50"/>
  <c r="AC49"/>
  <c r="X49"/>
  <c r="AC48"/>
  <c r="X48"/>
  <c r="AC47"/>
  <c r="X47"/>
  <c r="AC46"/>
  <c r="X46"/>
  <c r="AC111"/>
  <c r="X111"/>
  <c r="AC110"/>
  <c r="X110"/>
  <c r="AC109"/>
  <c r="X109"/>
  <c r="AC108"/>
  <c r="X108"/>
  <c r="AC107"/>
  <c r="X107"/>
  <c r="AC106"/>
  <c r="X106"/>
  <c r="AC141"/>
  <c r="X141"/>
  <c r="AC140"/>
  <c r="X140"/>
  <c r="AC139"/>
  <c r="X139"/>
  <c r="AC138"/>
  <c r="X138"/>
  <c r="X137"/>
  <c r="AC136"/>
  <c r="X136"/>
  <c r="AC117"/>
  <c r="X117"/>
  <c r="AC116"/>
  <c r="X116"/>
  <c r="AC115"/>
  <c r="X115"/>
  <c r="AC114"/>
  <c r="X114"/>
  <c r="AC113"/>
  <c r="X113"/>
  <c r="AC112"/>
  <c r="X112"/>
  <c r="AC171"/>
  <c r="X171"/>
  <c r="AC170"/>
  <c r="X170"/>
  <c r="AC169"/>
  <c r="X169"/>
  <c r="AC168"/>
  <c r="X168"/>
  <c r="AC167"/>
  <c r="X167"/>
  <c r="X166"/>
  <c r="AC159"/>
  <c r="X159"/>
  <c r="AC158"/>
  <c r="X158"/>
  <c r="AC157"/>
  <c r="X157"/>
  <c r="AC156"/>
  <c r="X156"/>
  <c r="AC155"/>
  <c r="X155"/>
  <c r="AC154"/>
  <c r="X154"/>
  <c r="AC129"/>
  <c r="X129"/>
  <c r="X128"/>
  <c r="AC127"/>
  <c r="X127"/>
  <c r="AC126"/>
  <c r="X126"/>
  <c r="AC125"/>
  <c r="X125"/>
  <c r="AC124"/>
  <c r="X124"/>
  <c r="X153"/>
  <c r="AC152"/>
  <c r="X152"/>
  <c r="AC151"/>
  <c r="X151"/>
  <c r="AC150"/>
  <c r="X150"/>
  <c r="AC149"/>
  <c r="X149"/>
  <c r="AC148"/>
  <c r="X148"/>
  <c r="AC33"/>
  <c r="X33"/>
  <c r="AC32"/>
  <c r="X32"/>
  <c r="AC31"/>
  <c r="X31"/>
  <c r="AC30"/>
  <c r="X30"/>
  <c r="AC29"/>
  <c r="X29"/>
  <c r="AC28"/>
  <c r="X28"/>
  <c r="AC165"/>
  <c r="X165"/>
  <c r="AC164"/>
  <c r="X164"/>
  <c r="AC163"/>
  <c r="X163"/>
  <c r="AC162"/>
  <c r="X162"/>
  <c r="AC161"/>
  <c r="X161"/>
  <c r="AC160"/>
  <c r="X160"/>
  <c r="AC105"/>
  <c r="X105"/>
  <c r="AC104"/>
  <c r="X104"/>
  <c r="AC103"/>
  <c r="X103"/>
  <c r="AC102"/>
  <c r="X102"/>
  <c r="AC101"/>
  <c r="X101"/>
  <c r="AC100"/>
  <c r="X100"/>
  <c r="AC45"/>
  <c r="X45"/>
  <c r="AC44"/>
  <c r="X44"/>
  <c r="AC43"/>
  <c r="X43"/>
  <c r="AC42"/>
  <c r="X42"/>
  <c r="AC41"/>
  <c r="X41"/>
  <c r="AC40"/>
  <c r="X40"/>
  <c r="AC21"/>
  <c r="X21"/>
  <c r="AC20"/>
  <c r="X20"/>
  <c r="AC19"/>
  <c r="X19"/>
  <c r="AC18"/>
  <c r="X18"/>
  <c r="X17"/>
  <c r="AC16"/>
  <c r="X16"/>
  <c r="AC75"/>
  <c r="X75"/>
  <c r="AC74"/>
  <c r="X74"/>
  <c r="AC73"/>
  <c r="X73"/>
  <c r="AC72"/>
  <c r="X72"/>
  <c r="AC71"/>
  <c r="X71"/>
  <c r="AC70"/>
  <c r="X70"/>
  <c r="AC177"/>
  <c r="X177"/>
  <c r="AC176"/>
  <c r="X176"/>
  <c r="AC175"/>
  <c r="X175"/>
  <c r="AC174"/>
  <c r="X174"/>
  <c r="AC173"/>
  <c r="X173"/>
  <c r="AC172"/>
  <c r="X172"/>
  <c r="AC147"/>
  <c r="X147"/>
  <c r="AC146"/>
  <c r="X146"/>
  <c r="AC145"/>
  <c r="X145"/>
  <c r="AC144"/>
  <c r="X144"/>
  <c r="AC143"/>
  <c r="X143"/>
  <c r="AC142"/>
  <c r="X142"/>
  <c r="AC27"/>
  <c r="X27"/>
  <c r="AC26"/>
  <c r="X26"/>
  <c r="AC25"/>
  <c r="X25"/>
  <c r="AC24"/>
  <c r="X24"/>
  <c r="AC23"/>
  <c r="X23"/>
  <c r="AC22"/>
  <c r="X22"/>
  <c r="AC123"/>
  <c r="X123"/>
  <c r="AC122"/>
  <c r="X122"/>
  <c r="AC121"/>
  <c r="X121"/>
  <c r="AC120"/>
  <c r="X120"/>
  <c r="AC119"/>
  <c r="X119"/>
  <c r="AC118"/>
  <c r="X118"/>
  <c r="AC79" i="11"/>
  <c r="X79"/>
  <c r="X78"/>
  <c r="AC77"/>
  <c r="X77"/>
  <c r="AC76"/>
  <c r="X76"/>
  <c r="AC75"/>
  <c r="X75"/>
  <c r="AC74"/>
  <c r="X74"/>
  <c r="AC73"/>
  <c r="X73"/>
  <c r="AC100"/>
  <c r="X100"/>
  <c r="AC99"/>
  <c r="X99"/>
  <c r="AC98"/>
  <c r="X98"/>
  <c r="AC97"/>
  <c r="X97"/>
  <c r="AC96"/>
  <c r="X96"/>
  <c r="AC95"/>
  <c r="X95"/>
  <c r="AC94"/>
  <c r="X94"/>
  <c r="X64"/>
  <c r="AC63"/>
  <c r="X63"/>
  <c r="AC62"/>
  <c r="X62"/>
  <c r="AC61"/>
  <c r="X61"/>
  <c r="AC60"/>
  <c r="X60"/>
  <c r="AC59"/>
  <c r="X59"/>
  <c r="AC219"/>
  <c r="X219"/>
  <c r="AC218"/>
  <c r="X218"/>
  <c r="AC217"/>
  <c r="X217"/>
  <c r="AC216"/>
  <c r="X216"/>
  <c r="AC215"/>
  <c r="X215"/>
  <c r="AC214"/>
  <c r="X214"/>
  <c r="AC213"/>
  <c r="X213"/>
  <c r="AC44"/>
  <c r="X44"/>
  <c r="AC43"/>
  <c r="X43"/>
  <c r="AC42"/>
  <c r="X42"/>
  <c r="AC41"/>
  <c r="X41"/>
  <c r="AC40"/>
  <c r="X40"/>
  <c r="AC39"/>
  <c r="X39"/>
  <c r="AC38"/>
  <c r="X38"/>
  <c r="AC156"/>
  <c r="X156"/>
  <c r="AC155"/>
  <c r="X155"/>
  <c r="AC154"/>
  <c r="X154"/>
  <c r="AC153"/>
  <c r="X153"/>
  <c r="AC152"/>
  <c r="X152"/>
  <c r="AC151"/>
  <c r="X151"/>
  <c r="AC150"/>
  <c r="X150"/>
  <c r="AC114"/>
  <c r="X114"/>
  <c r="AC113"/>
  <c r="X113"/>
  <c r="AC112"/>
  <c r="X112"/>
  <c r="AC111"/>
  <c r="X111"/>
  <c r="AC110"/>
  <c r="X110"/>
  <c r="AC109"/>
  <c r="X109"/>
  <c r="AC108"/>
  <c r="X108"/>
  <c r="AC72"/>
  <c r="X72"/>
  <c r="AC71"/>
  <c r="X71"/>
  <c r="AC70"/>
  <c r="X70"/>
  <c r="AC69"/>
  <c r="X69"/>
  <c r="AC68"/>
  <c r="X68"/>
  <c r="AC67"/>
  <c r="X67"/>
  <c r="AC66"/>
  <c r="X66"/>
  <c r="AC107"/>
  <c r="X107"/>
  <c r="AC106"/>
  <c r="X106"/>
  <c r="AC105"/>
  <c r="X105"/>
  <c r="AC104"/>
  <c r="X104"/>
  <c r="AC103"/>
  <c r="X103"/>
  <c r="AC102"/>
  <c r="X102"/>
  <c r="AC101"/>
  <c r="X101"/>
  <c r="AC16"/>
  <c r="X16"/>
  <c r="AC15"/>
  <c r="X15"/>
  <c r="AC14"/>
  <c r="X14"/>
  <c r="AC13"/>
  <c r="X13"/>
  <c r="AC12"/>
  <c r="X12"/>
  <c r="AC11"/>
  <c r="X11"/>
  <c r="AC10"/>
  <c r="X10"/>
  <c r="AC212"/>
  <c r="X212"/>
  <c r="AC211"/>
  <c r="X211"/>
  <c r="AC210"/>
  <c r="X210"/>
  <c r="AC209"/>
  <c r="X209"/>
  <c r="AC208"/>
  <c r="X208"/>
  <c r="AC207"/>
  <c r="X207"/>
  <c r="AC206"/>
  <c r="X206"/>
  <c r="AC93"/>
  <c r="X93"/>
  <c r="AC92"/>
  <c r="X92"/>
  <c r="AC91"/>
  <c r="X91"/>
  <c r="AC90"/>
  <c r="X90"/>
  <c r="AC89"/>
  <c r="X89"/>
  <c r="AC88"/>
  <c r="X88"/>
  <c r="AC87"/>
  <c r="X87"/>
  <c r="AC58"/>
  <c r="X58"/>
  <c r="AC57"/>
  <c r="X57"/>
  <c r="AC56"/>
  <c r="X56"/>
  <c r="AC55"/>
  <c r="X55"/>
  <c r="AC54"/>
  <c r="X54"/>
  <c r="AC53"/>
  <c r="X53"/>
  <c r="AC52"/>
  <c r="X52"/>
  <c r="AC121"/>
  <c r="X121"/>
  <c r="AC120"/>
  <c r="X120"/>
  <c r="AC119"/>
  <c r="X119"/>
  <c r="AC118"/>
  <c r="X118"/>
  <c r="AG117"/>
  <c r="AC117"/>
  <c r="X117"/>
  <c r="AC116"/>
  <c r="X116"/>
  <c r="AC115"/>
  <c r="X115"/>
  <c r="AC163"/>
  <c r="X163"/>
  <c r="AC162"/>
  <c r="X162"/>
  <c r="AC161"/>
  <c r="X161"/>
  <c r="AC160"/>
  <c r="X160"/>
  <c r="AC159"/>
  <c r="X159"/>
  <c r="X158"/>
  <c r="AC157"/>
  <c r="X157"/>
  <c r="AC135"/>
  <c r="X135"/>
  <c r="AG134"/>
  <c r="AC134"/>
  <c r="X134"/>
  <c r="AC133"/>
  <c r="X133"/>
  <c r="AC132"/>
  <c r="X132"/>
  <c r="AC131"/>
  <c r="X131"/>
  <c r="AC130"/>
  <c r="X130"/>
  <c r="AC129"/>
  <c r="X129"/>
  <c r="AC198"/>
  <c r="X198"/>
  <c r="AC197"/>
  <c r="X197"/>
  <c r="AC196"/>
  <c r="X196"/>
  <c r="AC195"/>
  <c r="X195"/>
  <c r="AC194"/>
  <c r="X194"/>
  <c r="AC193"/>
  <c r="X193"/>
  <c r="X192"/>
  <c r="AC184"/>
  <c r="X184"/>
  <c r="AC183"/>
  <c r="X183"/>
  <c r="AC182"/>
  <c r="X182"/>
  <c r="AC181"/>
  <c r="X181"/>
  <c r="AC180"/>
  <c r="X180"/>
  <c r="AC179"/>
  <c r="X179"/>
  <c r="AC178"/>
  <c r="X178"/>
  <c r="AC149"/>
  <c r="X149"/>
  <c r="AC148"/>
  <c r="X148"/>
  <c r="X147"/>
  <c r="AC146"/>
  <c r="X146"/>
  <c r="AC145"/>
  <c r="X145"/>
  <c r="AC144"/>
  <c r="X144"/>
  <c r="AC143"/>
  <c r="X143"/>
  <c r="AC177"/>
  <c r="X177"/>
  <c r="X176"/>
  <c r="AG175"/>
  <c r="AC175"/>
  <c r="X175"/>
  <c r="AC174"/>
  <c r="X174"/>
  <c r="AC173"/>
  <c r="X173"/>
  <c r="AC172"/>
  <c r="X172"/>
  <c r="AC171"/>
  <c r="X171"/>
  <c r="AC37"/>
  <c r="X37"/>
  <c r="AC36"/>
  <c r="X36"/>
  <c r="AC35"/>
  <c r="X35"/>
  <c r="AC34"/>
  <c r="X34"/>
  <c r="AC33"/>
  <c r="X33"/>
  <c r="AC32"/>
  <c r="X32"/>
  <c r="AC31"/>
  <c r="X31"/>
  <c r="AC191"/>
  <c r="X191"/>
  <c r="AC190"/>
  <c r="X190"/>
  <c r="AG189"/>
  <c r="AC189"/>
  <c r="X189"/>
  <c r="AC188"/>
  <c r="X188"/>
  <c r="AC187"/>
  <c r="X187"/>
  <c r="AC186"/>
  <c r="X186"/>
  <c r="AC185"/>
  <c r="X185"/>
  <c r="AC128"/>
  <c r="X128"/>
  <c r="AC127"/>
  <c r="X127"/>
  <c r="AC126"/>
  <c r="X126"/>
  <c r="AC125"/>
  <c r="X125"/>
  <c r="AC124"/>
  <c r="X124"/>
  <c r="AG123"/>
  <c r="AC123"/>
  <c r="X123"/>
  <c r="AC122"/>
  <c r="X122"/>
  <c r="AC51"/>
  <c r="X51"/>
  <c r="AC50"/>
  <c r="X50"/>
  <c r="AC49"/>
  <c r="X49"/>
  <c r="AC48"/>
  <c r="X48"/>
  <c r="AC47"/>
  <c r="X47"/>
  <c r="AC46"/>
  <c r="X46"/>
  <c r="AC45"/>
  <c r="X45"/>
  <c r="AC23"/>
  <c r="X23"/>
  <c r="AC22"/>
  <c r="X22"/>
  <c r="AC21"/>
  <c r="X21"/>
  <c r="AC20"/>
  <c r="X20"/>
  <c r="AC19"/>
  <c r="X19"/>
  <c r="X18"/>
  <c r="AC17"/>
  <c r="X17"/>
  <c r="AC86"/>
  <c r="X86"/>
  <c r="AC85"/>
  <c r="X85"/>
  <c r="AC84"/>
  <c r="X84"/>
  <c r="AC83"/>
  <c r="X83"/>
  <c r="AC82"/>
  <c r="X82"/>
  <c r="AC81"/>
  <c r="X81"/>
  <c r="AC80"/>
  <c r="X80"/>
  <c r="AG205"/>
  <c r="AC205"/>
  <c r="X205"/>
  <c r="AC204"/>
  <c r="X204"/>
  <c r="AC203"/>
  <c r="X203"/>
  <c r="AC202"/>
  <c r="X202"/>
  <c r="AC201"/>
  <c r="X201"/>
  <c r="AC200"/>
  <c r="X200"/>
  <c r="AC199"/>
  <c r="X199"/>
  <c r="AC170"/>
  <c r="X170"/>
  <c r="AC169"/>
  <c r="X169"/>
  <c r="AC168"/>
  <c r="X168"/>
  <c r="AC167"/>
  <c r="X167"/>
  <c r="AC166"/>
  <c r="X166"/>
  <c r="AG165"/>
  <c r="AC165"/>
  <c r="X165"/>
  <c r="AC164"/>
  <c r="X164"/>
  <c r="AC30"/>
  <c r="X30"/>
  <c r="AC29"/>
  <c r="X29"/>
  <c r="AC28"/>
  <c r="X28"/>
  <c r="AC27"/>
  <c r="X27"/>
  <c r="AC26"/>
  <c r="X26"/>
  <c r="AC25"/>
  <c r="X25"/>
  <c r="AC24"/>
  <c r="X24"/>
  <c r="AG141"/>
  <c r="AC141"/>
  <c r="X141"/>
  <c r="AC140"/>
  <c r="X140"/>
  <c r="AC139"/>
  <c r="X139"/>
  <c r="AC138"/>
  <c r="X138"/>
  <c r="AC137"/>
  <c r="X137"/>
  <c r="AG136"/>
  <c r="AC136"/>
  <c r="X136"/>
  <c r="AC88" i="10"/>
  <c r="X88"/>
  <c r="X87"/>
  <c r="AC86"/>
  <c r="X86"/>
  <c r="AC85"/>
  <c r="X85"/>
  <c r="AC84"/>
  <c r="X84"/>
  <c r="AC83"/>
  <c r="X83"/>
  <c r="AC82"/>
  <c r="X82"/>
  <c r="AC113"/>
  <c r="X113"/>
  <c r="AC112"/>
  <c r="X112"/>
  <c r="AC111"/>
  <c r="X111"/>
  <c r="AC110"/>
  <c r="X110"/>
  <c r="AC109"/>
  <c r="X109"/>
  <c r="AC108"/>
  <c r="X108"/>
  <c r="AC107"/>
  <c r="X107"/>
  <c r="AC106"/>
  <c r="X106"/>
  <c r="X71"/>
  <c r="AC70"/>
  <c r="X70"/>
  <c r="AC69"/>
  <c r="X69"/>
  <c r="AC68"/>
  <c r="X68"/>
  <c r="AC67"/>
  <c r="X67"/>
  <c r="AC66"/>
  <c r="X66"/>
  <c r="AC249"/>
  <c r="X249"/>
  <c r="AC248"/>
  <c r="X248"/>
  <c r="AC247"/>
  <c r="X247"/>
  <c r="AC246"/>
  <c r="X246"/>
  <c r="AC245"/>
  <c r="X245"/>
  <c r="AC244"/>
  <c r="X244"/>
  <c r="AC243"/>
  <c r="X243"/>
  <c r="AC242"/>
  <c r="X242"/>
  <c r="X49"/>
  <c r="AC48"/>
  <c r="X48"/>
  <c r="AC47"/>
  <c r="X47"/>
  <c r="AC46"/>
  <c r="X46"/>
  <c r="AC45"/>
  <c r="X45"/>
  <c r="AC44"/>
  <c r="X44"/>
  <c r="AC43"/>
  <c r="X43"/>
  <c r="AC42"/>
  <c r="X42"/>
  <c r="AC177"/>
  <c r="X177"/>
  <c r="AC176"/>
  <c r="X176"/>
  <c r="AC175"/>
  <c r="X175"/>
  <c r="AC174"/>
  <c r="X174"/>
  <c r="AC173"/>
  <c r="X173"/>
  <c r="AC172"/>
  <c r="X172"/>
  <c r="AC171"/>
  <c r="X171"/>
  <c r="AC170"/>
  <c r="X170"/>
  <c r="AC129"/>
  <c r="X129"/>
  <c r="AC128"/>
  <c r="X128"/>
  <c r="AC127"/>
  <c r="X127"/>
  <c r="AC126"/>
  <c r="X126"/>
  <c r="AC125"/>
  <c r="X125"/>
  <c r="AC124"/>
  <c r="X124"/>
  <c r="AC123"/>
  <c r="X123"/>
  <c r="AC122"/>
  <c r="X122"/>
  <c r="AC81"/>
  <c r="X81"/>
  <c r="AC80"/>
  <c r="X80"/>
  <c r="AC79"/>
  <c r="X79"/>
  <c r="AC78"/>
  <c r="X78"/>
  <c r="AC77"/>
  <c r="X77"/>
  <c r="AC76"/>
  <c r="X76"/>
  <c r="AC75"/>
  <c r="X75"/>
  <c r="AC74"/>
  <c r="X74"/>
  <c r="AC121"/>
  <c r="X121"/>
  <c r="AC120"/>
  <c r="X120"/>
  <c r="AC119"/>
  <c r="X119"/>
  <c r="AC118"/>
  <c r="X118"/>
  <c r="AC117"/>
  <c r="X117"/>
  <c r="AC116"/>
  <c r="X116"/>
  <c r="AC115"/>
  <c r="X115"/>
  <c r="AC114"/>
  <c r="X114"/>
  <c r="AC17"/>
  <c r="X17"/>
  <c r="AC16"/>
  <c r="X16"/>
  <c r="AC15"/>
  <c r="X15"/>
  <c r="AC14"/>
  <c r="X14"/>
  <c r="AC13"/>
  <c r="X13"/>
  <c r="AC12"/>
  <c r="X12"/>
  <c r="AC11"/>
  <c r="X11"/>
  <c r="AC10"/>
  <c r="X10"/>
  <c r="AC240"/>
  <c r="X240"/>
  <c r="AC239"/>
  <c r="X239"/>
  <c r="AC238"/>
  <c r="X238"/>
  <c r="AC237"/>
  <c r="X237"/>
  <c r="AC236"/>
  <c r="X236"/>
  <c r="AC235"/>
  <c r="X235"/>
  <c r="AC234"/>
  <c r="X234"/>
  <c r="AC105"/>
  <c r="X105"/>
  <c r="AC104"/>
  <c r="X104"/>
  <c r="AC103"/>
  <c r="X103"/>
  <c r="AC102"/>
  <c r="X102"/>
  <c r="AC101"/>
  <c r="X101"/>
  <c r="AC100"/>
  <c r="X100"/>
  <c r="AC99"/>
  <c r="X99"/>
  <c r="AC98"/>
  <c r="X98"/>
  <c r="AC65"/>
  <c r="X65"/>
  <c r="AC64"/>
  <c r="X64"/>
  <c r="AC63"/>
  <c r="X63"/>
  <c r="AC62"/>
  <c r="X62"/>
  <c r="AC61"/>
  <c r="X61"/>
  <c r="AC60"/>
  <c r="X60"/>
  <c r="AC59"/>
  <c r="X59"/>
  <c r="AC58"/>
  <c r="X58"/>
  <c r="AC136"/>
  <c r="X136"/>
  <c r="AC135"/>
  <c r="X135"/>
  <c r="AC134"/>
  <c r="X134"/>
  <c r="AC133"/>
  <c r="X133"/>
  <c r="AC132"/>
  <c r="X132"/>
  <c r="AC131"/>
  <c r="X131"/>
  <c r="AC130"/>
  <c r="X130"/>
  <c r="AC185"/>
  <c r="X185"/>
  <c r="AC184"/>
  <c r="X184"/>
  <c r="AC183"/>
  <c r="X183"/>
  <c r="AC182"/>
  <c r="X182"/>
  <c r="AC181"/>
  <c r="X181"/>
  <c r="AC180"/>
  <c r="X180"/>
  <c r="X179"/>
  <c r="AC178"/>
  <c r="X178"/>
  <c r="AC152"/>
  <c r="X152"/>
  <c r="AC151"/>
  <c r="X151"/>
  <c r="AC150"/>
  <c r="X150"/>
  <c r="AC149"/>
  <c r="X149"/>
  <c r="AC148"/>
  <c r="X148"/>
  <c r="AC147"/>
  <c r="X147"/>
  <c r="AC146"/>
  <c r="X146"/>
  <c r="AC225"/>
  <c r="X225"/>
  <c r="AC224"/>
  <c r="X224"/>
  <c r="AC223"/>
  <c r="X223"/>
  <c r="AC222"/>
  <c r="X222"/>
  <c r="AC221"/>
  <c r="X221"/>
  <c r="AC220"/>
  <c r="X220"/>
  <c r="AC219"/>
  <c r="X219"/>
  <c r="X218"/>
  <c r="AC208"/>
  <c r="X208"/>
  <c r="AC207"/>
  <c r="X207"/>
  <c r="AC206"/>
  <c r="X206"/>
  <c r="AC205"/>
  <c r="X205"/>
  <c r="AC204"/>
  <c r="X204"/>
  <c r="AC203"/>
  <c r="X203"/>
  <c r="AC202"/>
  <c r="X202"/>
  <c r="AC169"/>
  <c r="X169"/>
  <c r="AC168"/>
  <c r="X168"/>
  <c r="AC167"/>
  <c r="X167"/>
  <c r="X166"/>
  <c r="AC165"/>
  <c r="X165"/>
  <c r="AC164"/>
  <c r="X164"/>
  <c r="AC163"/>
  <c r="X163"/>
  <c r="AC162"/>
  <c r="X162"/>
  <c r="AC193"/>
  <c r="X193"/>
  <c r="AC192"/>
  <c r="X192"/>
  <c r="X191"/>
  <c r="AC190"/>
  <c r="X190"/>
  <c r="AC189"/>
  <c r="X189"/>
  <c r="AC188"/>
  <c r="X188"/>
  <c r="AC187"/>
  <c r="X187"/>
  <c r="AC186"/>
  <c r="X186"/>
  <c r="X41"/>
  <c r="AC40"/>
  <c r="X40"/>
  <c r="AC39"/>
  <c r="X39"/>
  <c r="AC38"/>
  <c r="X38"/>
  <c r="AC37"/>
  <c r="X37"/>
  <c r="AC36"/>
  <c r="X36"/>
  <c r="AC35"/>
  <c r="X35"/>
  <c r="AC34"/>
  <c r="X34"/>
  <c r="AC217"/>
  <c r="X217"/>
  <c r="AC216"/>
  <c r="X216"/>
  <c r="AC215"/>
  <c r="X215"/>
  <c r="AC214"/>
  <c r="X214"/>
  <c r="AC213"/>
  <c r="X213"/>
  <c r="AC212"/>
  <c r="X212"/>
  <c r="AC211"/>
  <c r="X211"/>
  <c r="AC210"/>
  <c r="X210"/>
  <c r="AC144"/>
  <c r="X144"/>
  <c r="AC143"/>
  <c r="X143"/>
  <c r="AC142"/>
  <c r="X142"/>
  <c r="AC141"/>
  <c r="X141"/>
  <c r="AC140"/>
  <c r="X140"/>
  <c r="AC139"/>
  <c r="X139"/>
  <c r="AC138"/>
  <c r="X138"/>
  <c r="AC56"/>
  <c r="X56"/>
  <c r="AC55"/>
  <c r="X55"/>
  <c r="AC54"/>
  <c r="X54"/>
  <c r="AC53"/>
  <c r="X53"/>
  <c r="AC52"/>
  <c r="X52"/>
  <c r="AC51"/>
  <c r="X51"/>
  <c r="AC50"/>
  <c r="X50"/>
  <c r="AC25"/>
  <c r="X25"/>
  <c r="AC24"/>
  <c r="X24"/>
  <c r="AC23"/>
  <c r="X23"/>
  <c r="AC22"/>
  <c r="X22"/>
  <c r="AC21"/>
  <c r="X21"/>
  <c r="AC20"/>
  <c r="X20"/>
  <c r="X19"/>
  <c r="AC18"/>
  <c r="X18"/>
  <c r="AC97"/>
  <c r="X97"/>
  <c r="AC96"/>
  <c r="X96"/>
  <c r="AC95"/>
  <c r="X95"/>
  <c r="AC94"/>
  <c r="X94"/>
  <c r="AC93"/>
  <c r="X93"/>
  <c r="AC92"/>
  <c r="X92"/>
  <c r="AC91"/>
  <c r="X91"/>
  <c r="AC90"/>
  <c r="X90"/>
  <c r="AC233"/>
  <c r="X233"/>
  <c r="AC232"/>
  <c r="X232"/>
  <c r="AC231"/>
  <c r="X231"/>
  <c r="AC230"/>
  <c r="X230"/>
  <c r="AC229"/>
  <c r="X229"/>
  <c r="AC228"/>
  <c r="X228"/>
  <c r="AC227"/>
  <c r="X227"/>
  <c r="AC226"/>
  <c r="X226"/>
  <c r="AC201"/>
  <c r="X201"/>
  <c r="AC200"/>
  <c r="X200"/>
  <c r="AC199"/>
  <c r="X199"/>
  <c r="AC198"/>
  <c r="X198"/>
  <c r="AC197"/>
  <c r="X197"/>
  <c r="AC196"/>
  <c r="X196"/>
  <c r="AC195"/>
  <c r="X195"/>
  <c r="AC194"/>
  <c r="X194"/>
  <c r="AC33"/>
  <c r="X33"/>
  <c r="AC32"/>
  <c r="X32"/>
  <c r="AC31"/>
  <c r="X31"/>
  <c r="AC30"/>
  <c r="X30"/>
  <c r="AC29"/>
  <c r="X29"/>
  <c r="AC28"/>
  <c r="X28"/>
  <c r="AC27"/>
  <c r="X27"/>
  <c r="AC26"/>
  <c r="X26"/>
  <c r="AC159"/>
  <c r="X159"/>
  <c r="AC158"/>
  <c r="X158"/>
  <c r="AC157"/>
  <c r="X157"/>
  <c r="AC156"/>
  <c r="X156"/>
  <c r="AC155"/>
  <c r="X155"/>
  <c r="AC154"/>
  <c r="X154"/>
  <c r="AG164" i="11"/>
  <c r="AG82"/>
  <c r="AG45"/>
  <c r="AG131"/>
  <c r="AG90"/>
  <c r="AG37"/>
  <c r="AG53"/>
  <c r="AG67"/>
  <c r="AG209"/>
  <c r="AG135"/>
  <c r="AG182"/>
  <c r="AG144"/>
  <c r="AG173"/>
  <c r="AG126"/>
  <c r="AG21"/>
  <c r="AG199"/>
  <c r="AG137"/>
  <c r="AG92"/>
  <c r="AG116"/>
  <c r="AG147"/>
  <c r="AG190"/>
  <c r="AG51"/>
  <c r="AG80"/>
  <c r="AG211"/>
  <c r="C2" i="15"/>
  <c r="AG155" i="11"/>
  <c r="AG154"/>
  <c r="AG15"/>
  <c r="AG63"/>
  <c r="AG236" i="10"/>
  <c r="AG232"/>
  <c r="AG179" i="11"/>
  <c r="AG159"/>
  <c r="AG88"/>
  <c r="AG13"/>
  <c r="AG153"/>
  <c r="AG99"/>
  <c r="AG217"/>
  <c r="AG41"/>
  <c r="AG113"/>
  <c r="AG216"/>
  <c r="AG71"/>
  <c r="AG218"/>
  <c r="AG129" i="10"/>
  <c r="AG64" i="11"/>
  <c r="AG74"/>
  <c r="AG73"/>
  <c r="AG100"/>
  <c r="D254" l="1"/>
  <c r="AD254" s="1"/>
  <c r="D235"/>
  <c r="AD235" s="1"/>
  <c r="D234"/>
  <c r="AD234" s="1"/>
  <c r="H57" i="10"/>
  <c r="AG136"/>
  <c r="AG61"/>
  <c r="AG239"/>
  <c r="AG144"/>
  <c r="AG66"/>
  <c r="AG83"/>
  <c r="AG32"/>
  <c r="AG40"/>
  <c r="AG121"/>
  <c r="AG138"/>
  <c r="AG165"/>
  <c r="E27" i="12"/>
  <c r="E224"/>
  <c r="AM201"/>
  <c r="AM202" s="1"/>
  <c r="E91"/>
  <c r="E216"/>
  <c r="E89"/>
  <c r="E58"/>
  <c r="E11" i="10"/>
  <c r="E15"/>
  <c r="E19"/>
  <c r="E23"/>
  <c r="E27"/>
  <c r="E31"/>
  <c r="E35"/>
  <c r="E39"/>
  <c r="E43"/>
  <c r="E47"/>
  <c r="E51"/>
  <c r="E55"/>
  <c r="E83"/>
  <c r="E101"/>
  <c r="E115"/>
  <c r="E123"/>
  <c r="E141"/>
  <c r="E147"/>
  <c r="E155"/>
  <c r="E167"/>
  <c r="E173"/>
  <c r="E181"/>
  <c r="E189"/>
  <c r="E199"/>
  <c r="E245"/>
  <c r="E99"/>
  <c r="E107"/>
  <c r="E127"/>
  <c r="E135"/>
  <c r="E159"/>
  <c r="E171"/>
  <c r="E179"/>
  <c r="E207"/>
  <c r="E235"/>
  <c r="F89"/>
  <c r="F145"/>
  <c r="E75"/>
  <c r="E87"/>
  <c r="E91"/>
  <c r="E111"/>
  <c r="E119"/>
  <c r="E125"/>
  <c r="E133"/>
  <c r="E139"/>
  <c r="E151"/>
  <c r="E205"/>
  <c r="E215"/>
  <c r="E187"/>
  <c r="E239"/>
  <c r="E247"/>
  <c r="E255"/>
  <c r="E251"/>
  <c r="E279"/>
  <c r="E163"/>
  <c r="E211"/>
  <c r="E271"/>
  <c r="AG184"/>
  <c r="AG17"/>
  <c r="AG81"/>
  <c r="AG177"/>
  <c r="AG112"/>
  <c r="AG193"/>
  <c r="AG96"/>
  <c r="AG200"/>
  <c r="AG65"/>
  <c r="AG205"/>
  <c r="AG24"/>
  <c r="AG148"/>
  <c r="AG244"/>
  <c r="AG67"/>
  <c r="AG180"/>
  <c r="AG13"/>
  <c r="AG77"/>
  <c r="AG173"/>
  <c r="AG108"/>
  <c r="AG147"/>
  <c r="AG20"/>
  <c r="AG228"/>
  <c r="AG28"/>
  <c r="AG222"/>
  <c r="AG215"/>
  <c r="AG64"/>
  <c r="AG141"/>
  <c r="AG54"/>
  <c r="AG157"/>
  <c r="AG132"/>
  <c r="AG117"/>
  <c r="AG125"/>
  <c r="AG45"/>
  <c r="AG82"/>
  <c r="AG212"/>
  <c r="AG92"/>
  <c r="AG196"/>
  <c r="AG87"/>
  <c r="AG169"/>
  <c r="AG155"/>
  <c r="AG162"/>
  <c r="AG225"/>
  <c r="AG255"/>
  <c r="AG269"/>
  <c r="AG277"/>
  <c r="AG286"/>
  <c r="AG295"/>
  <c r="AD10"/>
  <c r="D10" s="1"/>
  <c r="AD14"/>
  <c r="D14" s="1"/>
  <c r="AD16"/>
  <c r="D16" s="1"/>
  <c r="AD20"/>
  <c r="D20" s="1"/>
  <c r="AD24"/>
  <c r="D24" s="1"/>
  <c r="AD28"/>
  <c r="D28" s="1"/>
  <c r="AD32"/>
  <c r="D32" s="1"/>
  <c r="AD36"/>
  <c r="D36" s="1"/>
  <c r="AD40"/>
  <c r="D40" s="1"/>
  <c r="AD44"/>
  <c r="D44" s="1"/>
  <c r="AD48"/>
  <c r="D48" s="1"/>
  <c r="AD52"/>
  <c r="D52" s="1"/>
  <c r="AD56"/>
  <c r="D56" s="1"/>
  <c r="AD60"/>
  <c r="D60" s="1"/>
  <c r="AD64"/>
  <c r="D64" s="1"/>
  <c r="AD68"/>
  <c r="D68" s="1"/>
  <c r="AD79"/>
  <c r="D79" s="1"/>
  <c r="AD86"/>
  <c r="D86" s="1"/>
  <c r="AD91"/>
  <c r="D91" s="1"/>
  <c r="AD111"/>
  <c r="D111" s="1"/>
  <c r="AD116"/>
  <c r="D116" s="1"/>
  <c r="AD122"/>
  <c r="D122" s="1"/>
  <c r="AD126"/>
  <c r="D126" s="1"/>
  <c r="AD134"/>
  <c r="D134" s="1"/>
  <c r="AD147"/>
  <c r="D147" s="1"/>
  <c r="AD187"/>
  <c r="D187" s="1"/>
  <c r="AG242"/>
  <c r="AG130"/>
  <c r="AG11"/>
  <c r="AG115"/>
  <c r="AG75"/>
  <c r="AG123"/>
  <c r="AG171"/>
  <c r="AG47"/>
  <c r="AG85"/>
  <c r="AG104"/>
  <c r="AG36"/>
  <c r="AG210"/>
  <c r="AG18"/>
  <c r="AG94"/>
  <c r="AG90"/>
  <c r="AG230"/>
  <c r="AG226"/>
  <c r="AG198"/>
  <c r="AG194"/>
  <c r="AG30"/>
  <c r="AG26"/>
  <c r="AG105"/>
  <c r="AG98"/>
  <c r="AG151"/>
  <c r="AG207"/>
  <c r="AG203"/>
  <c r="AG167"/>
  <c r="AG188"/>
  <c r="AG142"/>
  <c r="AG159"/>
  <c r="AG248"/>
  <c r="AG103"/>
  <c r="AG150"/>
  <c r="AG220"/>
  <c r="AG186"/>
  <c r="AG217"/>
  <c r="AG56"/>
  <c r="AG60"/>
  <c r="AG38"/>
  <c r="AG240"/>
  <c r="AG22"/>
  <c r="AG190"/>
  <c r="AG214"/>
  <c r="AG191"/>
  <c r="AG253"/>
  <c r="AG257"/>
  <c r="AG260"/>
  <c r="AG263"/>
  <c r="AG267"/>
  <c r="AG271"/>
  <c r="AG275"/>
  <c r="AG279"/>
  <c r="AG284"/>
  <c r="AG288"/>
  <c r="AG293"/>
  <c r="AG297"/>
  <c r="AG273"/>
  <c r="AD11"/>
  <c r="D11" s="1"/>
  <c r="AD13"/>
  <c r="D13" s="1"/>
  <c r="AD15"/>
  <c r="D15" s="1"/>
  <c r="AD17"/>
  <c r="D17" s="1"/>
  <c r="AD19"/>
  <c r="D19" s="1"/>
  <c r="AD21"/>
  <c r="D21" s="1"/>
  <c r="AD23"/>
  <c r="D23" s="1"/>
  <c r="AD25"/>
  <c r="D25" s="1"/>
  <c r="AD27"/>
  <c r="D27" s="1"/>
  <c r="AD29"/>
  <c r="D29" s="1"/>
  <c r="AD31"/>
  <c r="D31" s="1"/>
  <c r="AD33"/>
  <c r="D33" s="1"/>
  <c r="AD35"/>
  <c r="D35" s="1"/>
  <c r="AD37"/>
  <c r="D37" s="1"/>
  <c r="AD39"/>
  <c r="D39" s="1"/>
  <c r="AD41"/>
  <c r="D41" s="1"/>
  <c r="AD43"/>
  <c r="D43" s="1"/>
  <c r="AD45"/>
  <c r="D45" s="1"/>
  <c r="AD47"/>
  <c r="D47" s="1"/>
  <c r="AD49"/>
  <c r="D49" s="1"/>
  <c r="AD51"/>
  <c r="D51" s="1"/>
  <c r="AD53"/>
  <c r="D53" s="1"/>
  <c r="AD55"/>
  <c r="D55" s="1"/>
  <c r="AD59"/>
  <c r="D59" s="1"/>
  <c r="AD61"/>
  <c r="D61" s="1"/>
  <c r="AD63"/>
  <c r="D63" s="1"/>
  <c r="AD65"/>
  <c r="D65" s="1"/>
  <c r="AD67"/>
  <c r="D67" s="1"/>
  <c r="AD69"/>
  <c r="D69" s="1"/>
  <c r="AD71"/>
  <c r="D71" s="1"/>
  <c r="AD80"/>
  <c r="D80" s="1"/>
  <c r="AD85"/>
  <c r="D85" s="1"/>
  <c r="AD90"/>
  <c r="D90" s="1"/>
  <c r="AD92"/>
  <c r="D92" s="1"/>
  <c r="AD94"/>
  <c r="D94" s="1"/>
  <c r="AD97"/>
  <c r="D97" s="1"/>
  <c r="AD102"/>
  <c r="D102" s="1"/>
  <c r="AD105"/>
  <c r="D105" s="1"/>
  <c r="AD112"/>
  <c r="D112" s="1"/>
  <c r="AD115"/>
  <c r="D115" s="1"/>
  <c r="AD120"/>
  <c r="D120" s="1"/>
  <c r="AD123"/>
  <c r="D123" s="1"/>
  <c r="AD125"/>
  <c r="D125" s="1"/>
  <c r="AD133"/>
  <c r="D133" s="1"/>
  <c r="AD143"/>
  <c r="D143" s="1"/>
  <c r="AD146"/>
  <c r="D146" s="1"/>
  <c r="AD148"/>
  <c r="D148" s="1"/>
  <c r="AD151"/>
  <c r="D151" s="1"/>
  <c r="AD154"/>
  <c r="D154" s="1"/>
  <c r="AD157"/>
  <c r="D157" s="1"/>
  <c r="AD163"/>
  <c r="D163" s="1"/>
  <c r="AD167"/>
  <c r="D167" s="1"/>
  <c r="AD185"/>
  <c r="D185" s="1"/>
  <c r="AD189"/>
  <c r="D189" s="1"/>
  <c r="AD193"/>
  <c r="D193" s="1"/>
  <c r="AD212"/>
  <c r="D212" s="1"/>
  <c r="AD215"/>
  <c r="D215" s="1"/>
  <c r="AD218"/>
  <c r="D218" s="1"/>
  <c r="AD227"/>
  <c r="D227" s="1"/>
  <c r="AD231"/>
  <c r="D231" s="1"/>
  <c r="AD234"/>
  <c r="D234" s="1"/>
  <c r="D250"/>
  <c r="AD250" s="1"/>
  <c r="D260"/>
  <c r="AD260" s="1"/>
  <c r="D264"/>
  <c r="AD264" s="1"/>
  <c r="D274"/>
  <c r="AD274" s="1"/>
  <c r="D281"/>
  <c r="AD281" s="1"/>
  <c r="D292"/>
  <c r="AD292" s="1"/>
  <c r="AG86"/>
  <c r="AG182"/>
  <c r="AG134"/>
  <c r="AG15"/>
  <c r="AG119"/>
  <c r="AG79"/>
  <c r="AG127"/>
  <c r="AG175"/>
  <c r="AG43"/>
  <c r="AG106"/>
  <c r="AG110"/>
  <c r="AG245"/>
  <c r="AG219"/>
  <c r="AG51"/>
  <c r="AG246"/>
  <c r="AG181"/>
  <c r="AG185"/>
  <c r="AG133"/>
  <c r="AG10"/>
  <c r="AG14"/>
  <c r="AG114"/>
  <c r="AG118"/>
  <c r="AG74"/>
  <c r="AG78"/>
  <c r="AG122"/>
  <c r="AG126"/>
  <c r="AG170"/>
  <c r="AG174"/>
  <c r="AG42"/>
  <c r="AG46"/>
  <c r="AG71"/>
  <c r="AG109"/>
  <c r="AG113"/>
  <c r="AG69"/>
  <c r="AG237"/>
  <c r="AG146"/>
  <c r="AG192"/>
  <c r="AG211"/>
  <c r="AG52"/>
  <c r="AG19"/>
  <c r="AG95"/>
  <c r="AG91"/>
  <c r="AG231"/>
  <c r="AG227"/>
  <c r="AG199"/>
  <c r="AG195"/>
  <c r="AG31"/>
  <c r="AG27"/>
  <c r="AG102"/>
  <c r="AG100"/>
  <c r="AG178"/>
  <c r="AG208"/>
  <c r="AG204"/>
  <c r="AG168"/>
  <c r="AG164"/>
  <c r="AG143"/>
  <c r="AG23"/>
  <c r="AG154"/>
  <c r="AG234"/>
  <c r="AG59"/>
  <c r="AG221"/>
  <c r="AG187"/>
  <c r="AG34"/>
  <c r="AG140"/>
  <c r="AG243"/>
  <c r="AG224"/>
  <c r="AG68"/>
  <c r="AG53"/>
  <c r="AG235"/>
  <c r="AG156"/>
  <c r="AG88"/>
  <c r="AG252"/>
  <c r="AG256"/>
  <c r="AG262"/>
  <c r="AG266"/>
  <c r="AG270"/>
  <c r="AG274"/>
  <c r="AG278"/>
  <c r="AG283"/>
  <c r="AG287"/>
  <c r="AG292"/>
  <c r="AG296"/>
  <c r="AD75"/>
  <c r="D75" s="1"/>
  <c r="AD77"/>
  <c r="D77" s="1"/>
  <c r="AD82"/>
  <c r="D82" s="1"/>
  <c r="AD84"/>
  <c r="D84" s="1"/>
  <c r="AD87"/>
  <c r="D87" s="1"/>
  <c r="AD96"/>
  <c r="D96" s="1"/>
  <c r="AD99"/>
  <c r="D99" s="1"/>
  <c r="AD104"/>
  <c r="D104" s="1"/>
  <c r="AD107"/>
  <c r="D107" s="1"/>
  <c r="AD109"/>
  <c r="D109" s="1"/>
  <c r="AD117"/>
  <c r="D117" s="1"/>
  <c r="AD127"/>
  <c r="D127" s="1"/>
  <c r="AD130"/>
  <c r="D130" s="1"/>
  <c r="AD132"/>
  <c r="D132" s="1"/>
  <c r="AD135"/>
  <c r="D135" s="1"/>
  <c r="AD138"/>
  <c r="D138" s="1"/>
  <c r="AD140"/>
  <c r="D140" s="1"/>
  <c r="AD142"/>
  <c r="D142" s="1"/>
  <c r="AD150"/>
  <c r="D150" s="1"/>
  <c r="AD156"/>
  <c r="D156" s="1"/>
  <c r="AD159"/>
  <c r="D159" s="1"/>
  <c r="AD169"/>
  <c r="D169" s="1"/>
  <c r="AD173"/>
  <c r="D173" s="1"/>
  <c r="AD177"/>
  <c r="D177" s="1"/>
  <c r="AD181"/>
  <c r="D181" s="1"/>
  <c r="AD197"/>
  <c r="D197" s="1"/>
  <c r="AD201"/>
  <c r="D201" s="1"/>
  <c r="AD214"/>
  <c r="D214" s="1"/>
  <c r="AD217"/>
  <c r="D217" s="1"/>
  <c r="AD230"/>
  <c r="D230" s="1"/>
  <c r="AD233"/>
  <c r="D233" s="1"/>
  <c r="AD237"/>
  <c r="D237" s="1"/>
  <c r="D263"/>
  <c r="AD263" s="1"/>
  <c r="AG251"/>
  <c r="AG259"/>
  <c r="AG264"/>
  <c r="AG282"/>
  <c r="AG291"/>
  <c r="AG281"/>
  <c r="AD12"/>
  <c r="D12" s="1"/>
  <c r="AD18"/>
  <c r="D18" s="1"/>
  <c r="AD22"/>
  <c r="D22" s="1"/>
  <c r="AD26"/>
  <c r="D26" s="1"/>
  <c r="AD30"/>
  <c r="D30" s="1"/>
  <c r="AD34"/>
  <c r="D34" s="1"/>
  <c r="AD38"/>
  <c r="D38" s="1"/>
  <c r="AD42"/>
  <c r="D42" s="1"/>
  <c r="AD46"/>
  <c r="D46" s="1"/>
  <c r="AD50"/>
  <c r="D50" s="1"/>
  <c r="AD54"/>
  <c r="D54" s="1"/>
  <c r="AD58"/>
  <c r="D58" s="1"/>
  <c r="AD62"/>
  <c r="D62" s="1"/>
  <c r="AD66"/>
  <c r="D66" s="1"/>
  <c r="AD70"/>
  <c r="D70" s="1"/>
  <c r="AD81"/>
  <c r="D81" s="1"/>
  <c r="AD93"/>
  <c r="D93" s="1"/>
  <c r="AD101"/>
  <c r="D101" s="1"/>
  <c r="AD114"/>
  <c r="D114" s="1"/>
  <c r="AD119"/>
  <c r="D119" s="1"/>
  <c r="AD124"/>
  <c r="D124" s="1"/>
  <c r="AD129"/>
  <c r="D129" s="1"/>
  <c r="AD144"/>
  <c r="D144" s="1"/>
  <c r="AD152"/>
  <c r="D152" s="1"/>
  <c r="AD165"/>
  <c r="D165" s="1"/>
  <c r="AD191"/>
  <c r="D191" s="1"/>
  <c r="AD195"/>
  <c r="D195" s="1"/>
  <c r="AD205"/>
  <c r="D205" s="1"/>
  <c r="AD211"/>
  <c r="D211" s="1"/>
  <c r="AD216"/>
  <c r="D216" s="1"/>
  <c r="AD229"/>
  <c r="D229" s="1"/>
  <c r="D262"/>
  <c r="AD262" s="1"/>
  <c r="D265"/>
  <c r="AD265" s="1"/>
  <c r="D278"/>
  <c r="AD278" s="1"/>
  <c r="AG70"/>
  <c r="AG179"/>
  <c r="AG183"/>
  <c r="AG131"/>
  <c r="AG135"/>
  <c r="AG12"/>
  <c r="AG16"/>
  <c r="AG116"/>
  <c r="AG120"/>
  <c r="AG76"/>
  <c r="AG80"/>
  <c r="AG124"/>
  <c r="AG128"/>
  <c r="AG172"/>
  <c r="AG176"/>
  <c r="AG44"/>
  <c r="AG48"/>
  <c r="AG107"/>
  <c r="AG111"/>
  <c r="AG84"/>
  <c r="AG49"/>
  <c r="AG99"/>
  <c r="AG218"/>
  <c r="AG35"/>
  <c r="AG139"/>
  <c r="AG50"/>
  <c r="AG97"/>
  <c r="AG93"/>
  <c r="AG233"/>
  <c r="AG229"/>
  <c r="AG201"/>
  <c r="AG197"/>
  <c r="AG33"/>
  <c r="AG29"/>
  <c r="AG62"/>
  <c r="AG238"/>
  <c r="AG63"/>
  <c r="AG223"/>
  <c r="AG206"/>
  <c r="AG202"/>
  <c r="AG166"/>
  <c r="AG39"/>
  <c r="AG55"/>
  <c r="AG158"/>
  <c r="AG247"/>
  <c r="AG101"/>
  <c r="AG149"/>
  <c r="AG163"/>
  <c r="AG41"/>
  <c r="AG216"/>
  <c r="AG25"/>
  <c r="AG152"/>
  <c r="AG37"/>
  <c r="AG58"/>
  <c r="AG21"/>
  <c r="AG189"/>
  <c r="AG213"/>
  <c r="AG249"/>
  <c r="AG250"/>
  <c r="AG254"/>
  <c r="AG258"/>
  <c r="AG261"/>
  <c r="AG268"/>
  <c r="AG272"/>
  <c r="AG276"/>
  <c r="AG280"/>
  <c r="AG285"/>
  <c r="AG290"/>
  <c r="AG294"/>
  <c r="AG289"/>
  <c r="AG265"/>
  <c r="AD74"/>
  <c r="D74" s="1"/>
  <c r="AD76"/>
  <c r="D76" s="1"/>
  <c r="AD78"/>
  <c r="D78" s="1"/>
  <c r="AD83"/>
  <c r="D83" s="1"/>
  <c r="AD88"/>
  <c r="D88" s="1"/>
  <c r="AD95"/>
  <c r="D95" s="1"/>
  <c r="AD98"/>
  <c r="D98" s="1"/>
  <c r="AD100"/>
  <c r="D100" s="1"/>
  <c r="AD103"/>
  <c r="D103" s="1"/>
  <c r="AD106"/>
  <c r="D106" s="1"/>
  <c r="AD108"/>
  <c r="D108" s="1"/>
  <c r="AD110"/>
  <c r="D110" s="1"/>
  <c r="AD113"/>
  <c r="D113" s="1"/>
  <c r="AD118"/>
  <c r="D118" s="1"/>
  <c r="AD121"/>
  <c r="D121" s="1"/>
  <c r="AD128"/>
  <c r="D128" s="1"/>
  <c r="AD131"/>
  <c r="D131" s="1"/>
  <c r="AD136"/>
  <c r="D136" s="1"/>
  <c r="AD139"/>
  <c r="D139" s="1"/>
  <c r="AD141"/>
  <c r="D141" s="1"/>
  <c r="AD149"/>
  <c r="D149" s="1"/>
  <c r="AD155"/>
  <c r="D155" s="1"/>
  <c r="AD171"/>
  <c r="D171" s="1"/>
  <c r="AD175"/>
  <c r="D175" s="1"/>
  <c r="AD179"/>
  <c r="D179" s="1"/>
  <c r="AD183"/>
  <c r="D183" s="1"/>
  <c r="AD199"/>
  <c r="D199" s="1"/>
  <c r="AD203"/>
  <c r="D203" s="1"/>
  <c r="AD213"/>
  <c r="D213" s="1"/>
  <c r="AD228"/>
  <c r="D228" s="1"/>
  <c r="AD232"/>
  <c r="D232" s="1"/>
  <c r="AD246"/>
  <c r="D246" s="1"/>
  <c r="D261"/>
  <c r="AD261" s="1"/>
  <c r="D277"/>
  <c r="AD277" s="1"/>
  <c r="D287"/>
  <c r="AD287" s="1"/>
  <c r="I57"/>
  <c r="E275"/>
  <c r="E269"/>
  <c r="E96"/>
  <c r="E112"/>
  <c r="E128"/>
  <c r="E144"/>
  <c r="E156"/>
  <c r="E164"/>
  <c r="E180"/>
  <c r="E200"/>
  <c r="E204"/>
  <c r="E208"/>
  <c r="E228"/>
  <c r="E252"/>
  <c r="E260"/>
  <c r="E284"/>
  <c r="E84"/>
  <c r="E100"/>
  <c r="E116"/>
  <c r="E132"/>
  <c r="E148"/>
  <c r="E160"/>
  <c r="E176"/>
  <c r="E192"/>
  <c r="E196"/>
  <c r="E216"/>
  <c r="E244"/>
  <c r="E248"/>
  <c r="E268"/>
  <c r="E104"/>
  <c r="E120"/>
  <c r="E136"/>
  <c r="E152"/>
  <c r="E172"/>
  <c r="E188"/>
  <c r="E220"/>
  <c r="E256"/>
  <c r="E161"/>
  <c r="H161" s="1"/>
  <c r="E169"/>
  <c r="E177"/>
  <c r="E185"/>
  <c r="E193"/>
  <c r="E201"/>
  <c r="E254"/>
  <c r="E78"/>
  <c r="E86"/>
  <c r="E94"/>
  <c r="E102"/>
  <c r="E110"/>
  <c r="E118"/>
  <c r="E126"/>
  <c r="E134"/>
  <c r="E142"/>
  <c r="E150"/>
  <c r="E154"/>
  <c r="E166"/>
  <c r="E174"/>
  <c r="E182"/>
  <c r="E190"/>
  <c r="E195"/>
  <c r="E198"/>
  <c r="E203"/>
  <c r="E206"/>
  <c r="E209"/>
  <c r="H209" s="1"/>
  <c r="E212"/>
  <c r="E214"/>
  <c r="E219"/>
  <c r="E223"/>
  <c r="E227"/>
  <c r="E229"/>
  <c r="E231"/>
  <c r="E233"/>
  <c r="E240"/>
  <c r="E243"/>
  <c r="E246"/>
  <c r="E253"/>
  <c r="E258"/>
  <c r="E261"/>
  <c r="E263"/>
  <c r="E267"/>
  <c r="E272"/>
  <c r="E277"/>
  <c r="E283"/>
  <c r="E287"/>
  <c r="E292"/>
  <c r="E73"/>
  <c r="E81"/>
  <c r="E89"/>
  <c r="E97"/>
  <c r="E105"/>
  <c r="E113"/>
  <c r="E121"/>
  <c r="E129"/>
  <c r="E137"/>
  <c r="E145"/>
  <c r="E153"/>
  <c r="E217"/>
  <c r="E225"/>
  <c r="E230"/>
  <c r="E238"/>
  <c r="E241"/>
  <c r="H241" s="1"/>
  <c r="E262"/>
  <c r="E286"/>
  <c r="I72"/>
  <c r="I160"/>
  <c r="AD207"/>
  <c r="D207" s="1"/>
  <c r="AD220"/>
  <c r="D220" s="1"/>
  <c r="AD222"/>
  <c r="D222" s="1"/>
  <c r="AD224"/>
  <c r="D224" s="1"/>
  <c r="AD226"/>
  <c r="D226" s="1"/>
  <c r="AD235"/>
  <c r="D235" s="1"/>
  <c r="AD242"/>
  <c r="D242" s="1"/>
  <c r="AD248"/>
  <c r="D248" s="1"/>
  <c r="D254"/>
  <c r="AD254" s="1"/>
  <c r="D258"/>
  <c r="AD258" s="1"/>
  <c r="D275"/>
  <c r="AD275" s="1"/>
  <c r="D280"/>
  <c r="AD280" s="1"/>
  <c r="D296"/>
  <c r="AD296" s="1"/>
  <c r="AE18"/>
  <c r="G18" s="1"/>
  <c r="AD158"/>
  <c r="D158" s="1"/>
  <c r="AD162"/>
  <c r="D162" s="1"/>
  <c r="AD164"/>
  <c r="D164" s="1"/>
  <c r="AD166"/>
  <c r="D166" s="1"/>
  <c r="AD168"/>
  <c r="D168" s="1"/>
  <c r="AD170"/>
  <c r="D170" s="1"/>
  <c r="AD172"/>
  <c r="D172" s="1"/>
  <c r="AD174"/>
  <c r="D174" s="1"/>
  <c r="AD176"/>
  <c r="D176" s="1"/>
  <c r="AD178"/>
  <c r="D178" s="1"/>
  <c r="AD180"/>
  <c r="D180" s="1"/>
  <c r="AD182"/>
  <c r="D182" s="1"/>
  <c r="AD184"/>
  <c r="D184" s="1"/>
  <c r="AD186"/>
  <c r="D186" s="1"/>
  <c r="AD188"/>
  <c r="D188" s="1"/>
  <c r="AD190"/>
  <c r="D190" s="1"/>
  <c r="AD192"/>
  <c r="D192" s="1"/>
  <c r="AD194"/>
  <c r="D194" s="1"/>
  <c r="AD196"/>
  <c r="D196" s="1"/>
  <c r="AD198"/>
  <c r="D198" s="1"/>
  <c r="AD200"/>
  <c r="D200" s="1"/>
  <c r="AD202"/>
  <c r="D202" s="1"/>
  <c r="AD204"/>
  <c r="D204" s="1"/>
  <c r="AD206"/>
  <c r="D206" s="1"/>
  <c r="AD208"/>
  <c r="D208" s="1"/>
  <c r="AD210"/>
  <c r="D210" s="1"/>
  <c r="AD219"/>
  <c r="D219" s="1"/>
  <c r="AD221"/>
  <c r="D221" s="1"/>
  <c r="AD223"/>
  <c r="D223" s="1"/>
  <c r="AD225"/>
  <c r="D225" s="1"/>
  <c r="AD239"/>
  <c r="D239" s="1"/>
  <c r="D259"/>
  <c r="AD259" s="1"/>
  <c r="D276"/>
  <c r="AD276" s="1"/>
  <c r="D279"/>
  <c r="AD279" s="1"/>
  <c r="E259"/>
  <c r="E266"/>
  <c r="E270"/>
  <c r="E274"/>
  <c r="E278"/>
  <c r="E280"/>
  <c r="E285"/>
  <c r="E288"/>
  <c r="AD236"/>
  <c r="D236" s="1"/>
  <c r="AD238"/>
  <c r="D238" s="1"/>
  <c r="AD240"/>
  <c r="D240" s="1"/>
  <c r="AD244"/>
  <c r="D244" s="1"/>
  <c r="D252"/>
  <c r="AD252" s="1"/>
  <c r="D283"/>
  <c r="AD283" s="1"/>
  <c r="D256"/>
  <c r="AD256" s="1"/>
  <c r="D267"/>
  <c r="AD267" s="1"/>
  <c r="D269"/>
  <c r="AD269" s="1"/>
  <c r="D271"/>
  <c r="AD271" s="1"/>
  <c r="D273"/>
  <c r="AD273" s="1"/>
  <c r="D282"/>
  <c r="AD282" s="1"/>
  <c r="D285"/>
  <c r="AD285" s="1"/>
  <c r="D291"/>
  <c r="AD291" s="1"/>
  <c r="AF38"/>
  <c r="F38" s="1"/>
  <c r="F78"/>
  <c r="AD243"/>
  <c r="D243" s="1"/>
  <c r="AD245"/>
  <c r="D245" s="1"/>
  <c r="AD247"/>
  <c r="D247" s="1"/>
  <c r="AD249"/>
  <c r="D249" s="1"/>
  <c r="D251"/>
  <c r="AD251" s="1"/>
  <c r="D253"/>
  <c r="AD253" s="1"/>
  <c r="D255"/>
  <c r="AD255" s="1"/>
  <c r="D257"/>
  <c r="AD257" s="1"/>
  <c r="D266"/>
  <c r="AD266" s="1"/>
  <c r="D268"/>
  <c r="AD268" s="1"/>
  <c r="D270"/>
  <c r="AD270" s="1"/>
  <c r="D272"/>
  <c r="AD272" s="1"/>
  <c r="D289"/>
  <c r="AD289" s="1"/>
  <c r="E257"/>
  <c r="E265"/>
  <c r="E273"/>
  <c r="E281"/>
  <c r="E289"/>
  <c r="AE10"/>
  <c r="G10" s="1"/>
  <c r="AE26"/>
  <c r="G26" s="1"/>
  <c r="AE22"/>
  <c r="G22" s="1"/>
  <c r="AE45"/>
  <c r="G45" s="1"/>
  <c r="AF13"/>
  <c r="F13" s="1"/>
  <c r="AE32"/>
  <c r="G32" s="1"/>
  <c r="D294"/>
  <c r="AD294" s="1"/>
  <c r="AE11"/>
  <c r="G11" s="1"/>
  <c r="AE14"/>
  <c r="G14" s="1"/>
  <c r="AF17"/>
  <c r="F17" s="1"/>
  <c r="AE20"/>
  <c r="G20" s="1"/>
  <c r="AE24"/>
  <c r="G24" s="1"/>
  <c r="AF29"/>
  <c r="F29" s="1"/>
  <c r="AF35"/>
  <c r="F35" s="1"/>
  <c r="AE40"/>
  <c r="G40" s="1"/>
  <c r="AE55"/>
  <c r="G55" s="1"/>
  <c r="AF64"/>
  <c r="F64" s="1"/>
  <c r="D295"/>
  <c r="AD295" s="1"/>
  <c r="AF11"/>
  <c r="F11" s="1"/>
  <c r="AE13"/>
  <c r="G13" s="1"/>
  <c r="AF16"/>
  <c r="F16" s="1"/>
  <c r="AF19"/>
  <c r="F19" s="1"/>
  <c r="AF23"/>
  <c r="F23" s="1"/>
  <c r="AE27"/>
  <c r="G27" s="1"/>
  <c r="AF34"/>
  <c r="F34" s="1"/>
  <c r="AF40"/>
  <c r="F40" s="1"/>
  <c r="AE49"/>
  <c r="G49" s="1"/>
  <c r="AF58"/>
  <c r="F58" s="1"/>
  <c r="D284"/>
  <c r="AD284" s="1"/>
  <c r="D286"/>
  <c r="AD286" s="1"/>
  <c r="D288"/>
  <c r="AD288" s="1"/>
  <c r="D290"/>
  <c r="AD290" s="1"/>
  <c r="D293"/>
  <c r="AD293" s="1"/>
  <c r="D297"/>
  <c r="AD297" s="1"/>
  <c r="AF10"/>
  <c r="F10" s="1"/>
  <c r="AE12"/>
  <c r="G12" s="1"/>
  <c r="AF15"/>
  <c r="F15" s="1"/>
  <c r="AE17"/>
  <c r="G17" s="1"/>
  <c r="H17" s="1"/>
  <c r="AE21"/>
  <c r="G21" s="1"/>
  <c r="AE25"/>
  <c r="G25" s="1"/>
  <c r="AF30"/>
  <c r="F30" s="1"/>
  <c r="AF36"/>
  <c r="F36" s="1"/>
  <c r="AF43"/>
  <c r="F43" s="1"/>
  <c r="AF74"/>
  <c r="F74" s="1"/>
  <c r="AF12"/>
  <c r="F12" s="1"/>
  <c r="AF14"/>
  <c r="F14" s="1"/>
  <c r="AE15"/>
  <c r="G15" s="1"/>
  <c r="AE16"/>
  <c r="G16" s="1"/>
  <c r="AF20"/>
  <c r="F20" s="1"/>
  <c r="AF22"/>
  <c r="F22" s="1"/>
  <c r="AE23"/>
  <c r="G23" s="1"/>
  <c r="AF25"/>
  <c r="F25" s="1"/>
  <c r="AF27"/>
  <c r="F27" s="1"/>
  <c r="AE29"/>
  <c r="G29" s="1"/>
  <c r="AE31"/>
  <c r="G31" s="1"/>
  <c r="AE34"/>
  <c r="G34" s="1"/>
  <c r="AE37"/>
  <c r="G37" s="1"/>
  <c r="AE43"/>
  <c r="G43" s="1"/>
  <c r="AE51"/>
  <c r="G51" s="1"/>
  <c r="AF67"/>
  <c r="F67" s="1"/>
  <c r="AF18"/>
  <c r="F18" s="1"/>
  <c r="AE19"/>
  <c r="G19" s="1"/>
  <c r="AF21"/>
  <c r="F21" s="1"/>
  <c r="AF24"/>
  <c r="F24" s="1"/>
  <c r="AF26"/>
  <c r="F26" s="1"/>
  <c r="AF28"/>
  <c r="F28" s="1"/>
  <c r="AF31"/>
  <c r="F31" s="1"/>
  <c r="AF33"/>
  <c r="F33" s="1"/>
  <c r="AE35"/>
  <c r="G35" s="1"/>
  <c r="AE38"/>
  <c r="G38" s="1"/>
  <c r="AF42"/>
  <c r="F42" s="1"/>
  <c r="AF46"/>
  <c r="F46" s="1"/>
  <c r="AE56"/>
  <c r="G56" s="1"/>
  <c r="AF59"/>
  <c r="F59" s="1"/>
  <c r="AF77"/>
  <c r="F77" s="1"/>
  <c r="E179" i="11"/>
  <c r="E190"/>
  <c r="E204"/>
  <c r="E225"/>
  <c r="E75"/>
  <c r="E89"/>
  <c r="E96"/>
  <c r="E100"/>
  <c r="E114"/>
  <c r="E166"/>
  <c r="E170"/>
  <c r="E180"/>
  <c r="E187"/>
  <c r="E191"/>
  <c r="E198"/>
  <c r="E16"/>
  <c r="E54"/>
  <c r="E58"/>
  <c r="E62"/>
  <c r="E69"/>
  <c r="E76"/>
  <c r="E79"/>
  <c r="E83"/>
  <c r="E93"/>
  <c r="E110"/>
  <c r="E117"/>
  <c r="E121"/>
  <c r="E131"/>
  <c r="E135"/>
  <c r="E139"/>
  <c r="E146"/>
  <c r="E160"/>
  <c r="E181"/>
  <c r="E184"/>
  <c r="E30"/>
  <c r="E44"/>
  <c r="E61"/>
  <c r="E68"/>
  <c r="E72"/>
  <c r="E82"/>
  <c r="E86"/>
  <c r="E90"/>
  <c r="E97"/>
  <c r="E104"/>
  <c r="E107"/>
  <c r="E124"/>
  <c r="E138"/>
  <c r="E145"/>
  <c r="E149"/>
  <c r="E159"/>
  <c r="E163"/>
  <c r="E167"/>
  <c r="E194"/>
  <c r="E226"/>
  <c r="AG75"/>
  <c r="AG109"/>
  <c r="AG108"/>
  <c r="AG215"/>
  <c r="AG44"/>
  <c r="AG93"/>
  <c r="AG180"/>
  <c r="AG214"/>
  <c r="AG202"/>
  <c r="AG186"/>
  <c r="AG161"/>
  <c r="AG106"/>
  <c r="AG86"/>
  <c r="AG35"/>
  <c r="AG149"/>
  <c r="AG91"/>
  <c r="AG207"/>
  <c r="AG56"/>
  <c r="AG171"/>
  <c r="AG166"/>
  <c r="AG24"/>
  <c r="AG27"/>
  <c r="AG18"/>
  <c r="AG31"/>
  <c r="AG210"/>
  <c r="AG222"/>
  <c r="AG228"/>
  <c r="AG232"/>
  <c r="AG240"/>
  <c r="AG244"/>
  <c r="AG252"/>
  <c r="AD18"/>
  <c r="D18" s="1"/>
  <c r="AD22"/>
  <c r="D22" s="1"/>
  <c r="AD33"/>
  <c r="D33" s="1"/>
  <c r="AD35"/>
  <c r="D35" s="1"/>
  <c r="AD48"/>
  <c r="D48" s="1"/>
  <c r="AD52"/>
  <c r="D52" s="1"/>
  <c r="AD56"/>
  <c r="D56" s="1"/>
  <c r="AD69"/>
  <c r="D69" s="1"/>
  <c r="AD73"/>
  <c r="D73" s="1"/>
  <c r="AD86"/>
  <c r="D86" s="1"/>
  <c r="AD97"/>
  <c r="D97" s="1"/>
  <c r="AD101"/>
  <c r="D101" s="1"/>
  <c r="AD118"/>
  <c r="D118" s="1"/>
  <c r="AD122"/>
  <c r="D122" s="1"/>
  <c r="AD133"/>
  <c r="D133" s="1"/>
  <c r="AD144"/>
  <c r="D144" s="1"/>
  <c r="AD148"/>
  <c r="D148" s="1"/>
  <c r="AD153"/>
  <c r="D153" s="1"/>
  <c r="AD160"/>
  <c r="D160" s="1"/>
  <c r="AD164"/>
  <c r="D164" s="1"/>
  <c r="AD168"/>
  <c r="D168" s="1"/>
  <c r="AD178"/>
  <c r="D178" s="1"/>
  <c r="AD192"/>
  <c r="D192" s="1"/>
  <c r="AD204"/>
  <c r="D204" s="1"/>
  <c r="AD209"/>
  <c r="D209" s="1"/>
  <c r="AD213"/>
  <c r="D213" s="1"/>
  <c r="D225"/>
  <c r="AD225" s="1"/>
  <c r="D222"/>
  <c r="AD222" s="1"/>
  <c r="D233"/>
  <c r="AD233" s="1"/>
  <c r="D245"/>
  <c r="AD245" s="1"/>
  <c r="D253"/>
  <c r="AD253" s="1"/>
  <c r="D258"/>
  <c r="AD258" s="1"/>
  <c r="AG78"/>
  <c r="AG156"/>
  <c r="AG118"/>
  <c r="AG112"/>
  <c r="AG20"/>
  <c r="AG195"/>
  <c r="AG30"/>
  <c r="AG177"/>
  <c r="AG89"/>
  <c r="AG119"/>
  <c r="AG157"/>
  <c r="AG25"/>
  <c r="AG28"/>
  <c r="AG169"/>
  <c r="AG19"/>
  <c r="AG49"/>
  <c r="AG127"/>
  <c r="AG32"/>
  <c r="AG183"/>
  <c r="AG158"/>
  <c r="AG221"/>
  <c r="AG225"/>
  <c r="AG234"/>
  <c r="AG237"/>
  <c r="AG239"/>
  <c r="AG241"/>
  <c r="AG247"/>
  <c r="AG249"/>
  <c r="AG251"/>
  <c r="AG254"/>
  <c r="AG257"/>
  <c r="AD11"/>
  <c r="D11" s="1"/>
  <c r="AD13"/>
  <c r="D13" s="1"/>
  <c r="AD15"/>
  <c r="D15" s="1"/>
  <c r="AD17"/>
  <c r="D17" s="1"/>
  <c r="AD26"/>
  <c r="D26" s="1"/>
  <c r="AD28"/>
  <c r="D28" s="1"/>
  <c r="AD30"/>
  <c r="D30" s="1"/>
  <c r="AD39"/>
  <c r="D39" s="1"/>
  <c r="AD41"/>
  <c r="D41" s="1"/>
  <c r="AD43"/>
  <c r="D43" s="1"/>
  <c r="AD45"/>
  <c r="D45" s="1"/>
  <c r="AD60"/>
  <c r="D60" s="1"/>
  <c r="AD62"/>
  <c r="D62" s="1"/>
  <c r="AD64"/>
  <c r="D64" s="1"/>
  <c r="AD66"/>
  <c r="D66" s="1"/>
  <c r="AD75"/>
  <c r="D75" s="1"/>
  <c r="AD77"/>
  <c r="D77" s="1"/>
  <c r="AD79"/>
  <c r="D79" s="1"/>
  <c r="AD88"/>
  <c r="D88" s="1"/>
  <c r="AD90"/>
  <c r="D90" s="1"/>
  <c r="AD92"/>
  <c r="D92" s="1"/>
  <c r="AD94"/>
  <c r="D94" s="1"/>
  <c r="AD103"/>
  <c r="D103" s="1"/>
  <c r="AD105"/>
  <c r="D105" s="1"/>
  <c r="AD107"/>
  <c r="D107" s="1"/>
  <c r="AD109"/>
  <c r="D109" s="1"/>
  <c r="AD111"/>
  <c r="D111" s="1"/>
  <c r="AD113"/>
  <c r="D113" s="1"/>
  <c r="AD115"/>
  <c r="D115" s="1"/>
  <c r="AD124"/>
  <c r="D124" s="1"/>
  <c r="AD126"/>
  <c r="D126" s="1"/>
  <c r="AD128"/>
  <c r="D128" s="1"/>
  <c r="AD137"/>
  <c r="D137" s="1"/>
  <c r="AD139"/>
  <c r="D139" s="1"/>
  <c r="AD141"/>
  <c r="D141" s="1"/>
  <c r="AD143"/>
  <c r="D143" s="1"/>
  <c r="AD152"/>
  <c r="D152" s="1"/>
  <c r="AD155"/>
  <c r="D155" s="1"/>
  <c r="AD157"/>
  <c r="D157" s="1"/>
  <c r="AD172"/>
  <c r="D172" s="1"/>
  <c r="AD177"/>
  <c r="D177" s="1"/>
  <c r="AD180"/>
  <c r="D180" s="1"/>
  <c r="AD182"/>
  <c r="D182" s="1"/>
  <c r="AD184"/>
  <c r="D184" s="1"/>
  <c r="AD187"/>
  <c r="D187" s="1"/>
  <c r="AD194"/>
  <c r="D194" s="1"/>
  <c r="AD196"/>
  <c r="D196" s="1"/>
  <c r="AD198"/>
  <c r="D198" s="1"/>
  <c r="AD203"/>
  <c r="D203" s="1"/>
  <c r="AD206"/>
  <c r="D206" s="1"/>
  <c r="AD216"/>
  <c r="D216" s="1"/>
  <c r="D221"/>
  <c r="AD221" s="1"/>
  <c r="D239"/>
  <c r="AD239" s="1"/>
  <c r="D220"/>
  <c r="AD220" s="1"/>
  <c r="D228"/>
  <c r="AD228" s="1"/>
  <c r="D232"/>
  <c r="AD232" s="1"/>
  <c r="D238"/>
  <c r="AD238" s="1"/>
  <c r="D243"/>
  <c r="AD243" s="1"/>
  <c r="D248"/>
  <c r="AD248" s="1"/>
  <c r="D251"/>
  <c r="AD251" s="1"/>
  <c r="D255"/>
  <c r="AD255" s="1"/>
  <c r="AG60"/>
  <c r="AG95"/>
  <c r="AG94"/>
  <c r="AG104"/>
  <c r="AG39"/>
  <c r="AG98"/>
  <c r="AG102"/>
  <c r="AG163"/>
  <c r="AG110"/>
  <c r="AG14"/>
  <c r="AG46"/>
  <c r="AG176"/>
  <c r="AG58"/>
  <c r="AG167"/>
  <c r="AG122"/>
  <c r="AG143"/>
  <c r="AG130"/>
  <c r="AG66"/>
  <c r="AG197"/>
  <c r="AG160"/>
  <c r="AG83"/>
  <c r="AG146"/>
  <c r="AG139"/>
  <c r="AG168"/>
  <c r="AG124"/>
  <c r="AG36"/>
  <c r="AG115"/>
  <c r="AG230"/>
  <c r="AG242"/>
  <c r="AG260"/>
  <c r="AD20"/>
  <c r="D20" s="1"/>
  <c r="AD24"/>
  <c r="D24" s="1"/>
  <c r="AD37"/>
  <c r="D37" s="1"/>
  <c r="AD46"/>
  <c r="D46" s="1"/>
  <c r="AD50"/>
  <c r="D50" s="1"/>
  <c r="AD54"/>
  <c r="D54" s="1"/>
  <c r="AD58"/>
  <c r="D58" s="1"/>
  <c r="AD67"/>
  <c r="D67" s="1"/>
  <c r="AD71"/>
  <c r="D71" s="1"/>
  <c r="AD82"/>
  <c r="D82" s="1"/>
  <c r="AD84"/>
  <c r="D84" s="1"/>
  <c r="AD95"/>
  <c r="D95" s="1"/>
  <c r="AD99"/>
  <c r="D99" s="1"/>
  <c r="AD116"/>
  <c r="D116" s="1"/>
  <c r="AD120"/>
  <c r="D120" s="1"/>
  <c r="AD131"/>
  <c r="D131" s="1"/>
  <c r="AD135"/>
  <c r="D135" s="1"/>
  <c r="AD146"/>
  <c r="D146" s="1"/>
  <c r="AD150"/>
  <c r="D150" s="1"/>
  <c r="AD158"/>
  <c r="D158" s="1"/>
  <c r="AD162"/>
  <c r="D162" s="1"/>
  <c r="AD166"/>
  <c r="D166" s="1"/>
  <c r="AD170"/>
  <c r="D170" s="1"/>
  <c r="AD175"/>
  <c r="D175" s="1"/>
  <c r="AD190"/>
  <c r="D190" s="1"/>
  <c r="AD201"/>
  <c r="D201" s="1"/>
  <c r="AD207"/>
  <c r="D207" s="1"/>
  <c r="AD211"/>
  <c r="D211" s="1"/>
  <c r="AD217"/>
  <c r="D217" s="1"/>
  <c r="D242"/>
  <c r="AD242" s="1"/>
  <c r="D226"/>
  <c r="AD226" s="1"/>
  <c r="D229"/>
  <c r="AD229" s="1"/>
  <c r="D249"/>
  <c r="AD249" s="1"/>
  <c r="D256"/>
  <c r="AD256" s="1"/>
  <c r="D260"/>
  <c r="AD260" s="1"/>
  <c r="AG62"/>
  <c r="AG97"/>
  <c r="AG111"/>
  <c r="AG107"/>
  <c r="AG70"/>
  <c r="AG213"/>
  <c r="AG61"/>
  <c r="AG59"/>
  <c r="AG105"/>
  <c r="AG208"/>
  <c r="AG194"/>
  <c r="AG212"/>
  <c r="AG114"/>
  <c r="AG170"/>
  <c r="AG185"/>
  <c r="AG172"/>
  <c r="AG55"/>
  <c r="AG11"/>
  <c r="AG81"/>
  <c r="AG48"/>
  <c r="AG191"/>
  <c r="AG148"/>
  <c r="AG198"/>
  <c r="AG103"/>
  <c r="AG16"/>
  <c r="AG162"/>
  <c r="AG128"/>
  <c r="AG192"/>
  <c r="AG84"/>
  <c r="AG200"/>
  <c r="AG138"/>
  <c r="AG96"/>
  <c r="AG77"/>
  <c r="AG79"/>
  <c r="AG42"/>
  <c r="AG69"/>
  <c r="AG40"/>
  <c r="AG151"/>
  <c r="AG43"/>
  <c r="AG219"/>
  <c r="AG76"/>
  <c r="AG68"/>
  <c r="AG10"/>
  <c r="AG57"/>
  <c r="AG132"/>
  <c r="AG178"/>
  <c r="AG38"/>
  <c r="AG12"/>
  <c r="AG152"/>
  <c r="AG150"/>
  <c r="AG87"/>
  <c r="AG85"/>
  <c r="AG125"/>
  <c r="AG34"/>
  <c r="AG193"/>
  <c r="AG120"/>
  <c r="AG206"/>
  <c r="AG26"/>
  <c r="AG203"/>
  <c r="AG47"/>
  <c r="AG187"/>
  <c r="AG174"/>
  <c r="AG145"/>
  <c r="AG196"/>
  <c r="AG52"/>
  <c r="AG101"/>
  <c r="AG72"/>
  <c r="AG121"/>
  <c r="AG33"/>
  <c r="AG54"/>
  <c r="AG129"/>
  <c r="AG23"/>
  <c r="AG201"/>
  <c r="AG140"/>
  <c r="AG29"/>
  <c r="AG204"/>
  <c r="AG17"/>
  <c r="AG22"/>
  <c r="AG50"/>
  <c r="AG188"/>
  <c r="AG181"/>
  <c r="AG184"/>
  <c r="AG133"/>
  <c r="AG224"/>
  <c r="AG227"/>
  <c r="AG229"/>
  <c r="AG231"/>
  <c r="AG236"/>
  <c r="AG243"/>
  <c r="AG246"/>
  <c r="AG248"/>
  <c r="AG253"/>
  <c r="AG256"/>
  <c r="AG259"/>
  <c r="AD10"/>
  <c r="D10" s="1"/>
  <c r="AD19"/>
  <c r="D19" s="1"/>
  <c r="AD21"/>
  <c r="D21" s="1"/>
  <c r="AD23"/>
  <c r="D23" s="1"/>
  <c r="AD32"/>
  <c r="D32" s="1"/>
  <c r="AD34"/>
  <c r="D34" s="1"/>
  <c r="AD36"/>
  <c r="D36" s="1"/>
  <c r="AD38"/>
  <c r="D38" s="1"/>
  <c r="AD47"/>
  <c r="D47" s="1"/>
  <c r="AD49"/>
  <c r="D49" s="1"/>
  <c r="AD51"/>
  <c r="D51" s="1"/>
  <c r="AD53"/>
  <c r="D53" s="1"/>
  <c r="AD55"/>
  <c r="D55" s="1"/>
  <c r="AD57"/>
  <c r="D57" s="1"/>
  <c r="AD59"/>
  <c r="D59" s="1"/>
  <c r="AD68"/>
  <c r="D68" s="1"/>
  <c r="AD70"/>
  <c r="D70" s="1"/>
  <c r="AD72"/>
  <c r="D72" s="1"/>
  <c r="AD81"/>
  <c r="D81" s="1"/>
  <c r="AD83"/>
  <c r="D83" s="1"/>
  <c r="AD85"/>
  <c r="D85" s="1"/>
  <c r="AD87"/>
  <c r="D87" s="1"/>
  <c r="AD96"/>
  <c r="D96" s="1"/>
  <c r="AD98"/>
  <c r="D98" s="1"/>
  <c r="AD100"/>
  <c r="D100" s="1"/>
  <c r="AD117"/>
  <c r="D117" s="1"/>
  <c r="AD119"/>
  <c r="D119" s="1"/>
  <c r="AD121"/>
  <c r="D121" s="1"/>
  <c r="AD130"/>
  <c r="D130" s="1"/>
  <c r="AD132"/>
  <c r="D132" s="1"/>
  <c r="AD134"/>
  <c r="D134" s="1"/>
  <c r="AD136"/>
  <c r="D136" s="1"/>
  <c r="AD145"/>
  <c r="D145" s="1"/>
  <c r="AD147"/>
  <c r="D147" s="1"/>
  <c r="AD149"/>
  <c r="D149" s="1"/>
  <c r="AD154"/>
  <c r="D154" s="1"/>
  <c r="AD159"/>
  <c r="D159" s="1"/>
  <c r="AD161"/>
  <c r="D161" s="1"/>
  <c r="AD163"/>
  <c r="D163" s="1"/>
  <c r="AD165"/>
  <c r="D165" s="1"/>
  <c r="AD167"/>
  <c r="D167" s="1"/>
  <c r="AD169"/>
  <c r="D169" s="1"/>
  <c r="AD171"/>
  <c r="D171" s="1"/>
  <c r="AD174"/>
  <c r="D174" s="1"/>
  <c r="AD186"/>
  <c r="D186" s="1"/>
  <c r="AD189"/>
  <c r="D189" s="1"/>
  <c r="AD191"/>
  <c r="D191" s="1"/>
  <c r="AD200"/>
  <c r="D200" s="1"/>
  <c r="AD205"/>
  <c r="D205" s="1"/>
  <c r="AD208"/>
  <c r="D208" s="1"/>
  <c r="AD210"/>
  <c r="D210" s="1"/>
  <c r="AD212"/>
  <c r="D212" s="1"/>
  <c r="AD215"/>
  <c r="D215" s="1"/>
  <c r="AD219"/>
  <c r="D219" s="1"/>
  <c r="D237"/>
  <c r="AD237" s="1"/>
  <c r="D246"/>
  <c r="AD246" s="1"/>
  <c r="D224"/>
  <c r="AD224" s="1"/>
  <c r="D227"/>
  <c r="AD227" s="1"/>
  <c r="D231"/>
  <c r="AD231" s="1"/>
  <c r="D236"/>
  <c r="AD236" s="1"/>
  <c r="D241"/>
  <c r="AD241" s="1"/>
  <c r="D247"/>
  <c r="AD247" s="1"/>
  <c r="D250"/>
  <c r="AD250" s="1"/>
  <c r="D257"/>
  <c r="AD257" s="1"/>
  <c r="D259"/>
  <c r="AD259" s="1"/>
  <c r="F142"/>
  <c r="H142" s="1"/>
  <c r="E215"/>
  <c r="E217"/>
  <c r="E219"/>
  <c r="E222"/>
  <c r="E224"/>
  <c r="E229"/>
  <c r="E231"/>
  <c r="E233"/>
  <c r="E237"/>
  <c r="E244"/>
  <c r="E253"/>
  <c r="E152"/>
  <c r="E154"/>
  <c r="E173"/>
  <c r="E175"/>
  <c r="E177"/>
  <c r="E186"/>
  <c r="E188"/>
  <c r="E201"/>
  <c r="E203"/>
  <c r="E205"/>
  <c r="E214"/>
  <c r="E216"/>
  <c r="E218"/>
  <c r="E221"/>
  <c r="E223"/>
  <c r="E228"/>
  <c r="E230"/>
  <c r="E232"/>
  <c r="E235"/>
  <c r="E238"/>
  <c r="E242"/>
  <c r="E245"/>
  <c r="E251"/>
  <c r="E37" i="12"/>
  <c r="E61"/>
  <c r="E10" i="11"/>
  <c r="E66"/>
  <c r="E122"/>
  <c r="E178"/>
  <c r="E24"/>
  <c r="E80"/>
  <c r="E136"/>
  <c r="E192"/>
  <c r="E38"/>
  <c r="E94"/>
  <c r="E150"/>
  <c r="E206"/>
  <c r="E220"/>
  <c r="E227"/>
  <c r="E17"/>
  <c r="E31"/>
  <c r="E45"/>
  <c r="E59"/>
  <c r="E73"/>
  <c r="E87"/>
  <c r="E101"/>
  <c r="E115"/>
  <c r="E129"/>
  <c r="E143"/>
  <c r="E157"/>
  <c r="E171"/>
  <c r="E185"/>
  <c r="E199"/>
  <c r="E213"/>
  <c r="E241"/>
  <c r="E234"/>
  <c r="E243"/>
  <c r="E236"/>
  <c r="E250"/>
  <c r="E240"/>
  <c r="E247"/>
  <c r="E252"/>
  <c r="E254"/>
  <c r="AF45" i="10"/>
  <c r="F45" s="1"/>
  <c r="AE48"/>
  <c r="G48" s="1"/>
  <c r="AE53"/>
  <c r="G53" s="1"/>
  <c r="AF63"/>
  <c r="F63" s="1"/>
  <c r="AF71"/>
  <c r="F71" s="1"/>
  <c r="AF81"/>
  <c r="F81" s="1"/>
  <c r="AE28"/>
  <c r="G28" s="1"/>
  <c r="AE30"/>
  <c r="G30" s="1"/>
  <c r="AF32"/>
  <c r="F32" s="1"/>
  <c r="AE33"/>
  <c r="G33" s="1"/>
  <c r="AE36"/>
  <c r="G36" s="1"/>
  <c r="AF39"/>
  <c r="F39" s="1"/>
  <c r="AE41"/>
  <c r="G41" s="1"/>
  <c r="AF44"/>
  <c r="F44" s="1"/>
  <c r="AE47"/>
  <c r="G47" s="1"/>
  <c r="AE52"/>
  <c r="G52" s="1"/>
  <c r="AF60"/>
  <c r="F60" s="1"/>
  <c r="AF68"/>
  <c r="F68" s="1"/>
  <c r="E248" i="11"/>
  <c r="G65"/>
  <c r="I65" s="1"/>
  <c r="E19" i="12"/>
  <c r="E29"/>
  <c r="E41"/>
  <c r="E53"/>
  <c r="E17"/>
  <c r="E23"/>
  <c r="E30"/>
  <c r="E47"/>
  <c r="AG57"/>
  <c r="AG130"/>
  <c r="AG100"/>
  <c r="AG127"/>
  <c r="AG80"/>
  <c r="AG98"/>
  <c r="AG143"/>
  <c r="AG102"/>
  <c r="AG155"/>
  <c r="AG82"/>
  <c r="AG71"/>
  <c r="AG112"/>
  <c r="AG111"/>
  <c r="AG68"/>
  <c r="AG36"/>
  <c r="AG74"/>
  <c r="AG104"/>
  <c r="AG125"/>
  <c r="AG94"/>
  <c r="AG32"/>
  <c r="AG49"/>
  <c r="AG183"/>
  <c r="AG90"/>
  <c r="AG63"/>
  <c r="AG119"/>
  <c r="AG24"/>
  <c r="AG175"/>
  <c r="AG44"/>
  <c r="AG160"/>
  <c r="AG31"/>
  <c r="AG129"/>
  <c r="AG157"/>
  <c r="AG46"/>
  <c r="AG60"/>
  <c r="AG86"/>
  <c r="AG145"/>
  <c r="AG174"/>
  <c r="AG166"/>
  <c r="AG170"/>
  <c r="AG114"/>
  <c r="AG136"/>
  <c r="AG109"/>
  <c r="AG76"/>
  <c r="AG181"/>
  <c r="AG95"/>
  <c r="AG185"/>
  <c r="AG187"/>
  <c r="AG199"/>
  <c r="AG202"/>
  <c r="AG204"/>
  <c r="AG220"/>
  <c r="AG222"/>
  <c r="AG218"/>
  <c r="AG194"/>
  <c r="AG190"/>
  <c r="AG212"/>
  <c r="AG208"/>
  <c r="AF10"/>
  <c r="F10" s="1"/>
  <c r="AF11"/>
  <c r="F11" s="1"/>
  <c r="AF12"/>
  <c r="F12" s="1"/>
  <c r="AF13"/>
  <c r="F13" s="1"/>
  <c r="D14"/>
  <c r="AF16"/>
  <c r="F16" s="1"/>
  <c r="AF17"/>
  <c r="AF18"/>
  <c r="AF19"/>
  <c r="F19" s="1"/>
  <c r="D20"/>
  <c r="AF22"/>
  <c r="F22" s="1"/>
  <c r="AF23"/>
  <c r="F23" s="1"/>
  <c r="AF24"/>
  <c r="F24" s="1"/>
  <c r="AF25"/>
  <c r="F25" s="1"/>
  <c r="D26"/>
  <c r="AF28"/>
  <c r="F28" s="1"/>
  <c r="AF29"/>
  <c r="F29" s="1"/>
  <c r="AF30"/>
  <c r="F30" s="1"/>
  <c r="AF31"/>
  <c r="F31" s="1"/>
  <c r="D32"/>
  <c r="AF34"/>
  <c r="F34" s="1"/>
  <c r="D35"/>
  <c r="AD35" s="1"/>
  <c r="AE38"/>
  <c r="G38" s="1"/>
  <c r="D39"/>
  <c r="AE42"/>
  <c r="G42" s="1"/>
  <c r="AF43"/>
  <c r="F43" s="1"/>
  <c r="D44"/>
  <c r="AF46"/>
  <c r="F46" s="1"/>
  <c r="AF47"/>
  <c r="F47" s="1"/>
  <c r="AF48"/>
  <c r="F48" s="1"/>
  <c r="AF49"/>
  <c r="F49" s="1"/>
  <c r="D50"/>
  <c r="AF52"/>
  <c r="F52" s="1"/>
  <c r="AF53"/>
  <c r="AF54"/>
  <c r="AF55"/>
  <c r="F55" s="1"/>
  <c r="D56"/>
  <c r="AF58"/>
  <c r="F58" s="1"/>
  <c r="D59"/>
  <c r="AE62"/>
  <c r="D63"/>
  <c r="AE65"/>
  <c r="G65" s="1"/>
  <c r="AF66"/>
  <c r="D67"/>
  <c r="AD67" s="1"/>
  <c r="AF69"/>
  <c r="F69" s="1"/>
  <c r="D70"/>
  <c r="AF72"/>
  <c r="F72" s="1"/>
  <c r="AE78"/>
  <c r="G78" s="1"/>
  <c r="AG131"/>
  <c r="AG20"/>
  <c r="AG148"/>
  <c r="AG67"/>
  <c r="AG47"/>
  <c r="AG61"/>
  <c r="AG121"/>
  <c r="AG40"/>
  <c r="AG152"/>
  <c r="AG182"/>
  <c r="AG172"/>
  <c r="AG168"/>
  <c r="AG138"/>
  <c r="AG58"/>
  <c r="AG66"/>
  <c r="AG85"/>
  <c r="AG65"/>
  <c r="AG26"/>
  <c r="AG18"/>
  <c r="AG42"/>
  <c r="AG50"/>
  <c r="AG23"/>
  <c r="AG106"/>
  <c r="AG38"/>
  <c r="AG39"/>
  <c r="AG87"/>
  <c r="AG54"/>
  <c r="AG69"/>
  <c r="AG37"/>
  <c r="AG97"/>
  <c r="AG22"/>
  <c r="AG73"/>
  <c r="AG17"/>
  <c r="AG41"/>
  <c r="AG103"/>
  <c r="AG165"/>
  <c r="AG149"/>
  <c r="AG108"/>
  <c r="AG92"/>
  <c r="AG162"/>
  <c r="AG141"/>
  <c r="AG48"/>
  <c r="AG81"/>
  <c r="AG89"/>
  <c r="AG62"/>
  <c r="AG34"/>
  <c r="AG64"/>
  <c r="AG122"/>
  <c r="AG144"/>
  <c r="AG70"/>
  <c r="AG43"/>
  <c r="AG105"/>
  <c r="AG30"/>
  <c r="AG153"/>
  <c r="AG156"/>
  <c r="AG140"/>
  <c r="AG88"/>
  <c r="AG84"/>
  <c r="AG25"/>
  <c r="AG173"/>
  <c r="AG72"/>
  <c r="AG150"/>
  <c r="AG169"/>
  <c r="AG113"/>
  <c r="AG117"/>
  <c r="AG139"/>
  <c r="AG51"/>
  <c r="AG180"/>
  <c r="AG15"/>
  <c r="AG59"/>
  <c r="AG186"/>
  <c r="AG200"/>
  <c r="AG205"/>
  <c r="AG223"/>
  <c r="AG219"/>
  <c r="AG215"/>
  <c r="AG195"/>
  <c r="AG191"/>
  <c r="AG213"/>
  <c r="AG209"/>
  <c r="AE10"/>
  <c r="G10" s="1"/>
  <c r="AE11"/>
  <c r="G11" s="1"/>
  <c r="AE12"/>
  <c r="G12" s="1"/>
  <c r="AE13"/>
  <c r="G13" s="1"/>
  <c r="AF14"/>
  <c r="F14" s="1"/>
  <c r="AE16"/>
  <c r="G16" s="1"/>
  <c r="AE17"/>
  <c r="G17" s="1"/>
  <c r="AE18"/>
  <c r="G18" s="1"/>
  <c r="AE19"/>
  <c r="G19" s="1"/>
  <c r="AF20"/>
  <c r="F20" s="1"/>
  <c r="AE22"/>
  <c r="G22" s="1"/>
  <c r="AE23"/>
  <c r="G23" s="1"/>
  <c r="AE24"/>
  <c r="G24" s="1"/>
  <c r="AE25"/>
  <c r="G25" s="1"/>
  <c r="AF26"/>
  <c r="F26" s="1"/>
  <c r="AE28"/>
  <c r="G28" s="1"/>
  <c r="AE29"/>
  <c r="G29" s="1"/>
  <c r="AE30"/>
  <c r="AE31"/>
  <c r="G31" s="1"/>
  <c r="AF32"/>
  <c r="F32" s="1"/>
  <c r="H32" s="1"/>
  <c r="AE34"/>
  <c r="G34" s="1"/>
  <c r="AF35"/>
  <c r="D36"/>
  <c r="D37"/>
  <c r="AF39"/>
  <c r="F39" s="1"/>
  <c r="D40"/>
  <c r="D41"/>
  <c r="AE43"/>
  <c r="G43" s="1"/>
  <c r="AF44"/>
  <c r="F44" s="1"/>
  <c r="AE46"/>
  <c r="G46" s="1"/>
  <c r="AE47"/>
  <c r="G47" s="1"/>
  <c r="AE48"/>
  <c r="G48" s="1"/>
  <c r="AE49"/>
  <c r="G49" s="1"/>
  <c r="AF50"/>
  <c r="F50" s="1"/>
  <c r="AE52"/>
  <c r="G52" s="1"/>
  <c r="AE53"/>
  <c r="G53" s="1"/>
  <c r="AE54"/>
  <c r="G54" s="1"/>
  <c r="AE55"/>
  <c r="G55" s="1"/>
  <c r="AF56"/>
  <c r="F56" s="1"/>
  <c r="AE58"/>
  <c r="G58" s="1"/>
  <c r="AF59"/>
  <c r="F59" s="1"/>
  <c r="D60"/>
  <c r="D61"/>
  <c r="AF63"/>
  <c r="F63" s="1"/>
  <c r="D64"/>
  <c r="AD64" s="1"/>
  <c r="AE66"/>
  <c r="G66" s="1"/>
  <c r="AF67"/>
  <c r="F67" s="1"/>
  <c r="D68"/>
  <c r="AF70"/>
  <c r="F70" s="1"/>
  <c r="D71"/>
  <c r="AF76"/>
  <c r="F76" s="1"/>
  <c r="AE91"/>
  <c r="G91" s="1"/>
  <c r="AG53"/>
  <c r="AG55"/>
  <c r="AG16"/>
  <c r="AG164"/>
  <c r="AG12"/>
  <c r="AG128"/>
  <c r="AG11"/>
  <c r="AG56"/>
  <c r="AG177"/>
  <c r="AG29"/>
  <c r="AG159"/>
  <c r="AG123"/>
  <c r="AG28"/>
  <c r="AG116"/>
  <c r="AG179"/>
  <c r="AG14"/>
  <c r="AG188"/>
  <c r="AG196"/>
  <c r="AG197"/>
  <c r="AG206"/>
  <c r="AG224"/>
  <c r="AG214"/>
  <c r="AG216"/>
  <c r="AG192"/>
  <c r="AG210"/>
  <c r="AG201"/>
  <c r="AE14"/>
  <c r="G14" s="1"/>
  <c r="D15"/>
  <c r="AE20"/>
  <c r="G20" s="1"/>
  <c r="D21"/>
  <c r="AD21" s="1"/>
  <c r="AE26"/>
  <c r="G26" s="1"/>
  <c r="D27"/>
  <c r="AE32"/>
  <c r="G32" s="1"/>
  <c r="D33"/>
  <c r="AE35"/>
  <c r="G35" s="1"/>
  <c r="AF36"/>
  <c r="F36" s="1"/>
  <c r="AF37"/>
  <c r="F37" s="1"/>
  <c r="D38"/>
  <c r="AF40"/>
  <c r="F40" s="1"/>
  <c r="AF41"/>
  <c r="F41" s="1"/>
  <c r="D42"/>
  <c r="AD42" s="1"/>
  <c r="AE44"/>
  <c r="G44" s="1"/>
  <c r="D45"/>
  <c r="AD45" s="1"/>
  <c r="AE50"/>
  <c r="G50" s="1"/>
  <c r="D51"/>
  <c r="AD51" s="1"/>
  <c r="AE56"/>
  <c r="G56" s="1"/>
  <c r="D57"/>
  <c r="AE59"/>
  <c r="G59" s="1"/>
  <c r="AF60"/>
  <c r="F60" s="1"/>
  <c r="AF61"/>
  <c r="F61" s="1"/>
  <c r="D62"/>
  <c r="AF64"/>
  <c r="F64" s="1"/>
  <c r="D65"/>
  <c r="AD65" s="1"/>
  <c r="AE67"/>
  <c r="G67" s="1"/>
  <c r="AF68"/>
  <c r="F68" s="1"/>
  <c r="AE70"/>
  <c r="G70" s="1"/>
  <c r="AF71"/>
  <c r="F71" s="1"/>
  <c r="AF74"/>
  <c r="F74" s="1"/>
  <c r="AF87"/>
  <c r="F87" s="1"/>
  <c r="AG35"/>
  <c r="AG83"/>
  <c r="AG134"/>
  <c r="AG135"/>
  <c r="AG146"/>
  <c r="AG75"/>
  <c r="AG19"/>
  <c r="AG45"/>
  <c r="AG163"/>
  <c r="AG33"/>
  <c r="AG126"/>
  <c r="AG178"/>
  <c r="AG99"/>
  <c r="AG27"/>
  <c r="AG124"/>
  <c r="AG107"/>
  <c r="AG79"/>
  <c r="AG10"/>
  <c r="AG91"/>
  <c r="AG96"/>
  <c r="AG52"/>
  <c r="AG120"/>
  <c r="AG142"/>
  <c r="AG176"/>
  <c r="AG21"/>
  <c r="AG101"/>
  <c r="AG161"/>
  <c r="AG151"/>
  <c r="AG154"/>
  <c r="AG158"/>
  <c r="AG78"/>
  <c r="AG133"/>
  <c r="AG118"/>
  <c r="AG147"/>
  <c r="AG167"/>
  <c r="AG171"/>
  <c r="AG115"/>
  <c r="AG137"/>
  <c r="AG110"/>
  <c r="AG77"/>
  <c r="AG13"/>
  <c r="AG93"/>
  <c r="AG132"/>
  <c r="AG189"/>
  <c r="AG184"/>
  <c r="AG198"/>
  <c r="AG207"/>
  <c r="AG203"/>
  <c r="AG225"/>
  <c r="AG221"/>
  <c r="AG217"/>
  <c r="AG193"/>
  <c r="AG211"/>
  <c r="D10"/>
  <c r="H10" s="1"/>
  <c r="D11"/>
  <c r="AD11" s="1"/>
  <c r="D12"/>
  <c r="AD12" s="1"/>
  <c r="D13"/>
  <c r="AF15"/>
  <c r="F15" s="1"/>
  <c r="D16"/>
  <c r="H16" s="1"/>
  <c r="D17"/>
  <c r="D18"/>
  <c r="D19"/>
  <c r="AF21"/>
  <c r="F21" s="1"/>
  <c r="D22"/>
  <c r="AD22" s="1"/>
  <c r="D23"/>
  <c r="D24"/>
  <c r="D25"/>
  <c r="AD25" s="1"/>
  <c r="AF27"/>
  <c r="F27" s="1"/>
  <c r="D28"/>
  <c r="D29"/>
  <c r="D30"/>
  <c r="D31"/>
  <c r="AF33"/>
  <c r="F33" s="1"/>
  <c r="D34"/>
  <c r="AE36"/>
  <c r="G36" s="1"/>
  <c r="AE37"/>
  <c r="G37" s="1"/>
  <c r="AF38"/>
  <c r="F38" s="1"/>
  <c r="AE40"/>
  <c r="G40" s="1"/>
  <c r="AE41"/>
  <c r="G41" s="1"/>
  <c r="AF42"/>
  <c r="F42" s="1"/>
  <c r="D43"/>
  <c r="AD43" s="1"/>
  <c r="AF45"/>
  <c r="F45" s="1"/>
  <c r="D46"/>
  <c r="D47"/>
  <c r="D48"/>
  <c r="D49"/>
  <c r="H49" s="1"/>
  <c r="AF51"/>
  <c r="F51" s="1"/>
  <c r="D52"/>
  <c r="AD52" s="1"/>
  <c r="D53"/>
  <c r="AD53" s="1"/>
  <c r="D54"/>
  <c r="D55"/>
  <c r="H55" s="1"/>
  <c r="AF57"/>
  <c r="F57" s="1"/>
  <c r="D58"/>
  <c r="AE60"/>
  <c r="G60" s="1"/>
  <c r="AE61"/>
  <c r="G61" s="1"/>
  <c r="AF62"/>
  <c r="F62" s="1"/>
  <c r="AE64"/>
  <c r="G64" s="1"/>
  <c r="AF65"/>
  <c r="F65" s="1"/>
  <c r="D66"/>
  <c r="AE68"/>
  <c r="G68" s="1"/>
  <c r="D69"/>
  <c r="AE71"/>
  <c r="G71" s="1"/>
  <c r="D72"/>
  <c r="AF81"/>
  <c r="F81" s="1"/>
  <c r="E81"/>
  <c r="E25" i="13"/>
  <c r="E65"/>
  <c r="E32" i="12"/>
  <c r="E35"/>
  <c r="E71"/>
  <c r="E77"/>
  <c r="E72"/>
  <c r="E59"/>
  <c r="E65"/>
  <c r="E66"/>
  <c r="E67"/>
  <c r="E73"/>
  <c r="E83"/>
  <c r="E43"/>
  <c r="E79"/>
  <c r="E85"/>
  <c r="E26"/>
  <c r="E98"/>
  <c r="F35"/>
  <c r="G62"/>
  <c r="F66"/>
  <c r="F17"/>
  <c r="F18"/>
  <c r="F53"/>
  <c r="F54"/>
  <c r="F91"/>
  <c r="E15"/>
  <c r="E33"/>
  <c r="E45"/>
  <c r="E57"/>
  <c r="E69"/>
  <c r="E75"/>
  <c r="E88"/>
  <c r="E186"/>
  <c r="E106"/>
  <c r="E166"/>
  <c r="E21"/>
  <c r="E39"/>
  <c r="E51"/>
  <c r="E63"/>
  <c r="E87"/>
  <c r="E100"/>
  <c r="E162"/>
  <c r="E10"/>
  <c r="E64"/>
  <c r="E130"/>
  <c r="E190"/>
  <c r="AD40"/>
  <c r="AD23"/>
  <c r="AE74"/>
  <c r="G74" s="1"/>
  <c r="D73"/>
  <c r="D75"/>
  <c r="AF77"/>
  <c r="F77" s="1"/>
  <c r="AF80"/>
  <c r="F80" s="1"/>
  <c r="AF89"/>
  <c r="F89" s="1"/>
  <c r="AF93"/>
  <c r="F93" s="1"/>
  <c r="AE72"/>
  <c r="G72" s="1"/>
  <c r="AF73"/>
  <c r="F73" s="1"/>
  <c r="AF85"/>
  <c r="F85" s="1"/>
  <c r="G30"/>
  <c r="AD37"/>
  <c r="E14"/>
  <c r="E74"/>
  <c r="E120"/>
  <c r="E168"/>
  <c r="E56"/>
  <c r="E134"/>
  <c r="E182"/>
  <c r="E122"/>
  <c r="E140"/>
  <c r="H50"/>
  <c r="AF75"/>
  <c r="F75" s="1"/>
  <c r="AE76"/>
  <c r="G76" s="1"/>
  <c r="AE77"/>
  <c r="G77" s="1"/>
  <c r="AE79"/>
  <c r="G79" s="1"/>
  <c r="D82"/>
  <c r="D83"/>
  <c r="AE85"/>
  <c r="G85" s="1"/>
  <c r="AE89"/>
  <c r="G89" s="1"/>
  <c r="D92"/>
  <c r="AE73"/>
  <c r="G73" s="1"/>
  <c r="AF82"/>
  <c r="F82" s="1"/>
  <c r="AF83"/>
  <c r="F83" s="1"/>
  <c r="D86"/>
  <c r="D88"/>
  <c r="D90"/>
  <c r="D74"/>
  <c r="D76"/>
  <c r="D77"/>
  <c r="D78"/>
  <c r="AF79"/>
  <c r="F79" s="1"/>
  <c r="D80"/>
  <c r="AE83"/>
  <c r="G83" s="1"/>
  <c r="D84"/>
  <c r="E85" i="13"/>
  <c r="E193" i="12"/>
  <c r="E187"/>
  <c r="E181"/>
  <c r="E175"/>
  <c r="E169"/>
  <c r="E163"/>
  <c r="E157"/>
  <c r="E151"/>
  <c r="E145"/>
  <c r="E139"/>
  <c r="E133"/>
  <c r="E127"/>
  <c r="E217"/>
  <c r="E199"/>
  <c r="E121"/>
  <c r="E115"/>
  <c r="E109"/>
  <c r="E103"/>
  <c r="E97"/>
  <c r="E223"/>
  <c r="E211"/>
  <c r="E205"/>
  <c r="AE222"/>
  <c r="G222" s="1"/>
  <c r="AE199"/>
  <c r="G199" s="1"/>
  <c r="AF126"/>
  <c r="F126" s="1"/>
  <c r="AE216"/>
  <c r="G216" s="1"/>
  <c r="AE214"/>
  <c r="G214" s="1"/>
  <c r="D225"/>
  <c r="AD225" s="1"/>
  <c r="D223"/>
  <c r="AD223" s="1"/>
  <c r="D221"/>
  <c r="AD221" s="1"/>
  <c r="AF220"/>
  <c r="F220" s="1"/>
  <c r="AE220"/>
  <c r="G220" s="1"/>
  <c r="AF218"/>
  <c r="F218" s="1"/>
  <c r="D217"/>
  <c r="AD217" s="1"/>
  <c r="AF214"/>
  <c r="F214" s="1"/>
  <c r="D213"/>
  <c r="AD213" s="1"/>
  <c r="AE212"/>
  <c r="G212" s="1"/>
  <c r="D211"/>
  <c r="AD211" s="1"/>
  <c r="AF210"/>
  <c r="F210" s="1"/>
  <c r="AE208"/>
  <c r="G208" s="1"/>
  <c r="D207"/>
  <c r="AD207" s="1"/>
  <c r="AE206"/>
  <c r="G206" s="1"/>
  <c r="D205"/>
  <c r="AD205" s="1"/>
  <c r="AF204"/>
  <c r="F204" s="1"/>
  <c r="AE202"/>
  <c r="G202" s="1"/>
  <c r="D201"/>
  <c r="AF199"/>
  <c r="F199" s="1"/>
  <c r="AF197"/>
  <c r="F197" s="1"/>
  <c r="AF195"/>
  <c r="F195" s="1"/>
  <c r="D194"/>
  <c r="AF193"/>
  <c r="F193" s="1"/>
  <c r="AE191"/>
  <c r="G191" s="1"/>
  <c r="D190"/>
  <c r="AF189"/>
  <c r="F189" s="1"/>
  <c r="D188"/>
  <c r="AF187"/>
  <c r="F187" s="1"/>
  <c r="AE185"/>
  <c r="G185" s="1"/>
  <c r="D184"/>
  <c r="AF183"/>
  <c r="F183" s="1"/>
  <c r="D182"/>
  <c r="AF181"/>
  <c r="F181" s="1"/>
  <c r="AE179"/>
  <c r="G179" s="1"/>
  <c r="D178"/>
  <c r="AF177"/>
  <c r="F177" s="1"/>
  <c r="D176"/>
  <c r="AF175"/>
  <c r="F175" s="1"/>
  <c r="AE173"/>
  <c r="G173" s="1"/>
  <c r="D172"/>
  <c r="AF171"/>
  <c r="F171" s="1"/>
  <c r="D170"/>
  <c r="AF169"/>
  <c r="F169" s="1"/>
  <c r="AE167"/>
  <c r="G167" s="1"/>
  <c r="D166"/>
  <c r="AF165"/>
  <c r="F165" s="1"/>
  <c r="D164"/>
  <c r="AF163"/>
  <c r="F163" s="1"/>
  <c r="AE161"/>
  <c r="G161" s="1"/>
  <c r="D160"/>
  <c r="AF159"/>
  <c r="F159" s="1"/>
  <c r="D158"/>
  <c r="AF157"/>
  <c r="F157" s="1"/>
  <c r="AE155"/>
  <c r="G155" s="1"/>
  <c r="D154"/>
  <c r="AF153"/>
  <c r="F153" s="1"/>
  <c r="D152"/>
  <c r="AF151"/>
  <c r="F151" s="1"/>
  <c r="AE149"/>
  <c r="G149" s="1"/>
  <c r="D148"/>
  <c r="AF147"/>
  <c r="F147" s="1"/>
  <c r="D146"/>
  <c r="AF145"/>
  <c r="F145" s="1"/>
  <c r="AE143"/>
  <c r="G143" s="1"/>
  <c r="D142"/>
  <c r="AF141"/>
  <c r="F141" s="1"/>
  <c r="D140"/>
  <c r="AF139"/>
  <c r="F139" s="1"/>
  <c r="AE137"/>
  <c r="G137" s="1"/>
  <c r="D136"/>
  <c r="AF135"/>
  <c r="F135" s="1"/>
  <c r="D134"/>
  <c r="AF133"/>
  <c r="F133" s="1"/>
  <c r="AE131"/>
  <c r="G131" s="1"/>
  <c r="D130"/>
  <c r="AF129"/>
  <c r="F129" s="1"/>
  <c r="D128"/>
  <c r="AF127"/>
  <c r="F127" s="1"/>
  <c r="AE126"/>
  <c r="G126" s="1"/>
  <c r="D125"/>
  <c r="AF124"/>
  <c r="F124" s="1"/>
  <c r="AF122"/>
  <c r="F122" s="1"/>
  <c r="AE120"/>
  <c r="G120" s="1"/>
  <c r="D119"/>
  <c r="AF118"/>
  <c r="F118" s="1"/>
  <c r="AF116"/>
  <c r="F116" s="1"/>
  <c r="AE114"/>
  <c r="G114" s="1"/>
  <c r="D113"/>
  <c r="AF112"/>
  <c r="F112" s="1"/>
  <c r="AF110"/>
  <c r="F110" s="1"/>
  <c r="AE108"/>
  <c r="G108" s="1"/>
  <c r="D107"/>
  <c r="AF106"/>
  <c r="F106" s="1"/>
  <c r="AF104"/>
  <c r="AE102"/>
  <c r="G102" s="1"/>
  <c r="D101"/>
  <c r="AF100"/>
  <c r="F100" s="1"/>
  <c r="AF98"/>
  <c r="F98" s="1"/>
  <c r="AE96"/>
  <c r="G96" s="1"/>
  <c r="D95"/>
  <c r="AF94"/>
  <c r="F94" s="1"/>
  <c r="AF92"/>
  <c r="F92" s="1"/>
  <c r="AE90"/>
  <c r="G90" s="1"/>
  <c r="D89"/>
  <c r="AF88"/>
  <c r="F88" s="1"/>
  <c r="AF86"/>
  <c r="F86" s="1"/>
  <c r="AE84"/>
  <c r="G84" s="1"/>
  <c r="AE189"/>
  <c r="G189" s="1"/>
  <c r="AE198"/>
  <c r="G198" s="1"/>
  <c r="AE196"/>
  <c r="G196" s="1"/>
  <c r="AE27"/>
  <c r="G27" s="1"/>
  <c r="AE39"/>
  <c r="G39" s="1"/>
  <c r="AE51"/>
  <c r="G51" s="1"/>
  <c r="AE63"/>
  <c r="G63" s="1"/>
  <c r="AE75"/>
  <c r="G75" s="1"/>
  <c r="AE87"/>
  <c r="G87" s="1"/>
  <c r="AE99"/>
  <c r="G99" s="1"/>
  <c r="AE111"/>
  <c r="G111" s="1"/>
  <c r="AE123"/>
  <c r="G123" s="1"/>
  <c r="AE135"/>
  <c r="G135" s="1"/>
  <c r="AE147"/>
  <c r="G147" s="1"/>
  <c r="AE159"/>
  <c r="G159" s="1"/>
  <c r="AE171"/>
  <c r="G171" s="1"/>
  <c r="AE183"/>
  <c r="G183" s="1"/>
  <c r="AE213"/>
  <c r="G213" s="1"/>
  <c r="AE215"/>
  <c r="G215" s="1"/>
  <c r="AE219"/>
  <c r="G219" s="1"/>
  <c r="D222"/>
  <c r="D220"/>
  <c r="AF219"/>
  <c r="F219" s="1"/>
  <c r="D218"/>
  <c r="AF215"/>
  <c r="F215" s="1"/>
  <c r="D214"/>
  <c r="AE211"/>
  <c r="G211" s="1"/>
  <c r="D210"/>
  <c r="AF209"/>
  <c r="F209" s="1"/>
  <c r="AE205"/>
  <c r="G205" s="1"/>
  <c r="D204"/>
  <c r="AF203"/>
  <c r="F203" s="1"/>
  <c r="D199"/>
  <c r="D197"/>
  <c r="D195"/>
  <c r="AD195" s="1"/>
  <c r="AE194"/>
  <c r="G194" s="1"/>
  <c r="D193"/>
  <c r="AD193" s="1"/>
  <c r="AF192"/>
  <c r="F192" s="1"/>
  <c r="AE190"/>
  <c r="G190" s="1"/>
  <c r="D189"/>
  <c r="AE188"/>
  <c r="G188" s="1"/>
  <c r="D187"/>
  <c r="AF186"/>
  <c r="F186" s="1"/>
  <c r="AE184"/>
  <c r="G184" s="1"/>
  <c r="D183"/>
  <c r="AE182"/>
  <c r="G182" s="1"/>
  <c r="D181"/>
  <c r="AF180"/>
  <c r="F180" s="1"/>
  <c r="AE178"/>
  <c r="G178" s="1"/>
  <c r="D177"/>
  <c r="AE176"/>
  <c r="G176" s="1"/>
  <c r="D175"/>
  <c r="AF174"/>
  <c r="F174" s="1"/>
  <c r="AE172"/>
  <c r="G172" s="1"/>
  <c r="D171"/>
  <c r="AE170"/>
  <c r="G170" s="1"/>
  <c r="D169"/>
  <c r="AF168"/>
  <c r="F168" s="1"/>
  <c r="AE166"/>
  <c r="G166" s="1"/>
  <c r="D165"/>
  <c r="AE164"/>
  <c r="G164" s="1"/>
  <c r="D163"/>
  <c r="AF162"/>
  <c r="F162" s="1"/>
  <c r="AE160"/>
  <c r="G160" s="1"/>
  <c r="D159"/>
  <c r="AE158"/>
  <c r="G158" s="1"/>
  <c r="D157"/>
  <c r="AF156"/>
  <c r="F156" s="1"/>
  <c r="AE154"/>
  <c r="G154" s="1"/>
  <c r="D153"/>
  <c r="AE152"/>
  <c r="G152" s="1"/>
  <c r="D151"/>
  <c r="AF150"/>
  <c r="F150" s="1"/>
  <c r="AE148"/>
  <c r="G148" s="1"/>
  <c r="D147"/>
  <c r="AE146"/>
  <c r="G146" s="1"/>
  <c r="D145"/>
  <c r="AF144"/>
  <c r="F144" s="1"/>
  <c r="AE142"/>
  <c r="G142" s="1"/>
  <c r="D141"/>
  <c r="AE140"/>
  <c r="G140" s="1"/>
  <c r="D139"/>
  <c r="AF138"/>
  <c r="F138" s="1"/>
  <c r="AE136"/>
  <c r="G136" s="1"/>
  <c r="D135"/>
  <c r="AE134"/>
  <c r="G134" s="1"/>
  <c r="D133"/>
  <c r="AF132"/>
  <c r="F132" s="1"/>
  <c r="AE130"/>
  <c r="G130" s="1"/>
  <c r="D129"/>
  <c r="AE128"/>
  <c r="G128" s="1"/>
  <c r="D127"/>
  <c r="AE125"/>
  <c r="G125" s="1"/>
  <c r="D124"/>
  <c r="AF123"/>
  <c r="F123" s="1"/>
  <c r="D122"/>
  <c r="AF121"/>
  <c r="F121" s="1"/>
  <c r="AE119"/>
  <c r="G119" s="1"/>
  <c r="D118"/>
  <c r="AF117"/>
  <c r="F117" s="1"/>
  <c r="D116"/>
  <c r="AF115"/>
  <c r="F115" s="1"/>
  <c r="AE113"/>
  <c r="G113" s="1"/>
  <c r="D112"/>
  <c r="AF111"/>
  <c r="F111" s="1"/>
  <c r="D110"/>
  <c r="AF109"/>
  <c r="F109" s="1"/>
  <c r="AE107"/>
  <c r="G107" s="1"/>
  <c r="D106"/>
  <c r="AF105"/>
  <c r="F105" s="1"/>
  <c r="D104"/>
  <c r="AF103"/>
  <c r="F103" s="1"/>
  <c r="AE101"/>
  <c r="G101" s="1"/>
  <c r="D100"/>
  <c r="AF99"/>
  <c r="F99" s="1"/>
  <c r="D98"/>
  <c r="AF97"/>
  <c r="F97" s="1"/>
  <c r="AE95"/>
  <c r="G95" s="1"/>
  <c r="D94"/>
  <c r="AE197"/>
  <c r="G197" s="1"/>
  <c r="AE201"/>
  <c r="G201" s="1"/>
  <c r="AE195"/>
  <c r="G195" s="1"/>
  <c r="AE218"/>
  <c r="G218" s="1"/>
  <c r="AF224"/>
  <c r="F224" s="1"/>
  <c r="AE224"/>
  <c r="G224" s="1"/>
  <c r="D219"/>
  <c r="AD219" s="1"/>
  <c r="AF216"/>
  <c r="F216" s="1"/>
  <c r="D215"/>
  <c r="AF212"/>
  <c r="F212" s="1"/>
  <c r="AE210"/>
  <c r="G210" s="1"/>
  <c r="D209"/>
  <c r="AD209" s="1"/>
  <c r="AF208"/>
  <c r="F208" s="1"/>
  <c r="AF206"/>
  <c r="F206" s="1"/>
  <c r="AE204"/>
  <c r="G204" s="1"/>
  <c r="D203"/>
  <c r="AD203" s="1"/>
  <c r="AF202"/>
  <c r="F202" s="1"/>
  <c r="AF200"/>
  <c r="F200" s="1"/>
  <c r="AF198"/>
  <c r="F198" s="1"/>
  <c r="AF196"/>
  <c r="F196" s="1"/>
  <c r="AE193"/>
  <c r="G193" s="1"/>
  <c r="D192"/>
  <c r="AF191"/>
  <c r="F191" s="1"/>
  <c r="AE187"/>
  <c r="G187" s="1"/>
  <c r="D186"/>
  <c r="AF185"/>
  <c r="F185" s="1"/>
  <c r="AE181"/>
  <c r="G181" s="1"/>
  <c r="D180"/>
  <c r="AF179"/>
  <c r="F179" s="1"/>
  <c r="AE175"/>
  <c r="G175" s="1"/>
  <c r="D174"/>
  <c r="AF173"/>
  <c r="F173" s="1"/>
  <c r="AE169"/>
  <c r="G169" s="1"/>
  <c r="D168"/>
  <c r="AF167"/>
  <c r="F167" s="1"/>
  <c r="AE163"/>
  <c r="G163" s="1"/>
  <c r="D162"/>
  <c r="AF161"/>
  <c r="F161" s="1"/>
  <c r="AE157"/>
  <c r="G157" s="1"/>
  <c r="D156"/>
  <c r="AF155"/>
  <c r="F155" s="1"/>
  <c r="AE151"/>
  <c r="G151" s="1"/>
  <c r="D150"/>
  <c r="AF149"/>
  <c r="F149" s="1"/>
  <c r="AE145"/>
  <c r="G145" s="1"/>
  <c r="D144"/>
  <c r="AF143"/>
  <c r="F143" s="1"/>
  <c r="AE139"/>
  <c r="G139" s="1"/>
  <c r="D138"/>
  <c r="AF137"/>
  <c r="F137" s="1"/>
  <c r="AE133"/>
  <c r="G133" s="1"/>
  <c r="D132"/>
  <c r="AF131"/>
  <c r="F131" s="1"/>
  <c r="AE127"/>
  <c r="G127" s="1"/>
  <c r="D126"/>
  <c r="AE124"/>
  <c r="G124" s="1"/>
  <c r="D123"/>
  <c r="AE122"/>
  <c r="G122" s="1"/>
  <c r="D121"/>
  <c r="AF120"/>
  <c r="F120" s="1"/>
  <c r="AE118"/>
  <c r="G118" s="1"/>
  <c r="D117"/>
  <c r="AE116"/>
  <c r="G116" s="1"/>
  <c r="D115"/>
  <c r="AF114"/>
  <c r="F114" s="1"/>
  <c r="AE112"/>
  <c r="G112" s="1"/>
  <c r="D111"/>
  <c r="AE110"/>
  <c r="G110" s="1"/>
  <c r="D109"/>
  <c r="AF108"/>
  <c r="F108" s="1"/>
  <c r="AE106"/>
  <c r="G106" s="1"/>
  <c r="D105"/>
  <c r="AE104"/>
  <c r="G104" s="1"/>
  <c r="D103"/>
  <c r="AF102"/>
  <c r="F102" s="1"/>
  <c r="AE100"/>
  <c r="G100" s="1"/>
  <c r="D99"/>
  <c r="AE98"/>
  <c r="G98" s="1"/>
  <c r="D97"/>
  <c r="AF96"/>
  <c r="F96" s="1"/>
  <c r="AE94"/>
  <c r="G94" s="1"/>
  <c r="D93"/>
  <c r="AE92"/>
  <c r="G92" s="1"/>
  <c r="D91"/>
  <c r="AF90"/>
  <c r="F90" s="1"/>
  <c r="AE88"/>
  <c r="G88" s="1"/>
  <c r="D87"/>
  <c r="AE86"/>
  <c r="G86" s="1"/>
  <c r="D85"/>
  <c r="AF84"/>
  <c r="F84" s="1"/>
  <c r="AE82"/>
  <c r="G82" s="1"/>
  <c r="D81"/>
  <c r="AE80"/>
  <c r="G80" s="1"/>
  <c r="D79"/>
  <c r="AF78"/>
  <c r="F78" s="1"/>
  <c r="AF222"/>
  <c r="F222" s="1"/>
  <c r="AE200"/>
  <c r="G200" s="1"/>
  <c r="AE15"/>
  <c r="G15" s="1"/>
  <c r="AE21"/>
  <c r="G21" s="1"/>
  <c r="AE33"/>
  <c r="G33" s="1"/>
  <c r="AE45"/>
  <c r="G45" s="1"/>
  <c r="AE57"/>
  <c r="G57" s="1"/>
  <c r="AE69"/>
  <c r="G69" s="1"/>
  <c r="AE81"/>
  <c r="G81" s="1"/>
  <c r="AE93"/>
  <c r="G93" s="1"/>
  <c r="AE105"/>
  <c r="G105" s="1"/>
  <c r="AE117"/>
  <c r="G117" s="1"/>
  <c r="AE129"/>
  <c r="G129" s="1"/>
  <c r="AE141"/>
  <c r="G141" s="1"/>
  <c r="AE153"/>
  <c r="G153" s="1"/>
  <c r="AE165"/>
  <c r="G165" s="1"/>
  <c r="AE177"/>
  <c r="G177" s="1"/>
  <c r="AE207"/>
  <c r="G207" s="1"/>
  <c r="AE225"/>
  <c r="G225" s="1"/>
  <c r="AE217"/>
  <c r="G217" s="1"/>
  <c r="AF225"/>
  <c r="F225" s="1"/>
  <c r="D224"/>
  <c r="AF223"/>
  <c r="F223" s="1"/>
  <c r="AE223"/>
  <c r="G223" s="1"/>
  <c r="AF221"/>
  <c r="F221" s="1"/>
  <c r="AE221"/>
  <c r="G221" s="1"/>
  <c r="AF217"/>
  <c r="F217" s="1"/>
  <c r="D216"/>
  <c r="AF213"/>
  <c r="F213" s="1"/>
  <c r="D212"/>
  <c r="AF211"/>
  <c r="F211" s="1"/>
  <c r="AE209"/>
  <c r="G209" s="1"/>
  <c r="D208"/>
  <c r="AF207"/>
  <c r="F207" s="1"/>
  <c r="D206"/>
  <c r="AF205"/>
  <c r="F205" s="1"/>
  <c r="AE203"/>
  <c r="G203" s="1"/>
  <c r="D202"/>
  <c r="AF201"/>
  <c r="F201" s="1"/>
  <c r="D200"/>
  <c r="D198"/>
  <c r="D196"/>
  <c r="AF194"/>
  <c r="F194" s="1"/>
  <c r="AE192"/>
  <c r="G192" s="1"/>
  <c r="D191"/>
  <c r="AD191" s="1"/>
  <c r="AF190"/>
  <c r="F190" s="1"/>
  <c r="AF188"/>
  <c r="F188" s="1"/>
  <c r="AE186"/>
  <c r="G186" s="1"/>
  <c r="D185"/>
  <c r="AF184"/>
  <c r="F184" s="1"/>
  <c r="AF182"/>
  <c r="F182" s="1"/>
  <c r="AE180"/>
  <c r="G180" s="1"/>
  <c r="D179"/>
  <c r="AF178"/>
  <c r="F178" s="1"/>
  <c r="AF176"/>
  <c r="F176" s="1"/>
  <c r="AE174"/>
  <c r="G174" s="1"/>
  <c r="D173"/>
  <c r="AF172"/>
  <c r="F172" s="1"/>
  <c r="AF170"/>
  <c r="F170" s="1"/>
  <c r="AE168"/>
  <c r="G168" s="1"/>
  <c r="D167"/>
  <c r="AF166"/>
  <c r="F166" s="1"/>
  <c r="AF164"/>
  <c r="F164" s="1"/>
  <c r="AE162"/>
  <c r="G162" s="1"/>
  <c r="D161"/>
  <c r="AF160"/>
  <c r="F160" s="1"/>
  <c r="AF158"/>
  <c r="F158" s="1"/>
  <c r="AE156"/>
  <c r="G156" s="1"/>
  <c r="D155"/>
  <c r="AF154"/>
  <c r="F154" s="1"/>
  <c r="AF152"/>
  <c r="F152" s="1"/>
  <c r="AE150"/>
  <c r="G150" s="1"/>
  <c r="D149"/>
  <c r="AF148"/>
  <c r="F148" s="1"/>
  <c r="AF146"/>
  <c r="F146" s="1"/>
  <c r="AE144"/>
  <c r="G144" s="1"/>
  <c r="D143"/>
  <c r="AF142"/>
  <c r="F142" s="1"/>
  <c r="AF140"/>
  <c r="F140" s="1"/>
  <c r="AE138"/>
  <c r="G138" s="1"/>
  <c r="D137"/>
  <c r="AF136"/>
  <c r="F136" s="1"/>
  <c r="AF134"/>
  <c r="F134" s="1"/>
  <c r="AE132"/>
  <c r="G132" s="1"/>
  <c r="D131"/>
  <c r="AF130"/>
  <c r="F130" s="1"/>
  <c r="AF128"/>
  <c r="F128" s="1"/>
  <c r="AF125"/>
  <c r="F125" s="1"/>
  <c r="AE121"/>
  <c r="G121" s="1"/>
  <c r="D120"/>
  <c r="AF119"/>
  <c r="F119" s="1"/>
  <c r="AE115"/>
  <c r="G115" s="1"/>
  <c r="D114"/>
  <c r="AF113"/>
  <c r="F113" s="1"/>
  <c r="AE109"/>
  <c r="G109" s="1"/>
  <c r="D108"/>
  <c r="AF107"/>
  <c r="F107" s="1"/>
  <c r="AE103"/>
  <c r="G103" s="1"/>
  <c r="D102"/>
  <c r="AF101"/>
  <c r="F101" s="1"/>
  <c r="AE97"/>
  <c r="G97" s="1"/>
  <c r="D96"/>
  <c r="AF95"/>
  <c r="F95" s="1"/>
  <c r="E225"/>
  <c r="E213"/>
  <c r="E207"/>
  <c r="E201"/>
  <c r="E195"/>
  <c r="E189"/>
  <c r="E183"/>
  <c r="E177"/>
  <c r="E171"/>
  <c r="E165"/>
  <c r="E159"/>
  <c r="E153"/>
  <c r="E147"/>
  <c r="E141"/>
  <c r="E135"/>
  <c r="E129"/>
  <c r="E219"/>
  <c r="E123"/>
  <c r="E117"/>
  <c r="E111"/>
  <c r="E105"/>
  <c r="E99"/>
  <c r="E93"/>
  <c r="E209"/>
  <c r="E203"/>
  <c r="E197"/>
  <c r="E191"/>
  <c r="E185"/>
  <c r="E179"/>
  <c r="E173"/>
  <c r="E167"/>
  <c r="E161"/>
  <c r="E155"/>
  <c r="E149"/>
  <c r="E143"/>
  <c r="E137"/>
  <c r="E131"/>
  <c r="E221"/>
  <c r="E215"/>
  <c r="E125"/>
  <c r="E119"/>
  <c r="E113"/>
  <c r="E107"/>
  <c r="E101"/>
  <c r="E95"/>
  <c r="F104"/>
  <c r="E214"/>
  <c r="AE261" i="11"/>
  <c r="G261" s="1"/>
  <c r="AF261"/>
  <c r="F261" s="1"/>
  <c r="AE259"/>
  <c r="G259" s="1"/>
  <c r="AF259"/>
  <c r="F259" s="1"/>
  <c r="AE257"/>
  <c r="G257" s="1"/>
  <c r="AF257"/>
  <c r="F257" s="1"/>
  <c r="AE255"/>
  <c r="G255" s="1"/>
  <c r="AF255"/>
  <c r="F255" s="1"/>
  <c r="AF254"/>
  <c r="F254" s="1"/>
  <c r="AF253"/>
  <c r="F253" s="1"/>
  <c r="AF252"/>
  <c r="F252" s="1"/>
  <c r="AF251"/>
  <c r="F251" s="1"/>
  <c r="AF250"/>
  <c r="F250" s="1"/>
  <c r="AF249"/>
  <c r="F249" s="1"/>
  <c r="AF248"/>
  <c r="F248" s="1"/>
  <c r="AF247"/>
  <c r="F247" s="1"/>
  <c r="AF246"/>
  <c r="F246" s="1"/>
  <c r="AF245"/>
  <c r="F245" s="1"/>
  <c r="AF244"/>
  <c r="F244" s="1"/>
  <c r="AF243"/>
  <c r="F243" s="1"/>
  <c r="AF242"/>
  <c r="F242" s="1"/>
  <c r="AF241"/>
  <c r="F241" s="1"/>
  <c r="AF240"/>
  <c r="F240" s="1"/>
  <c r="AF239"/>
  <c r="F239" s="1"/>
  <c r="AF238"/>
  <c r="F238" s="1"/>
  <c r="AF237"/>
  <c r="F237" s="1"/>
  <c r="AF236"/>
  <c r="F236" s="1"/>
  <c r="AF235"/>
  <c r="F235" s="1"/>
  <c r="AF234"/>
  <c r="F234" s="1"/>
  <c r="AF233"/>
  <c r="F233" s="1"/>
  <c r="AF232"/>
  <c r="F232" s="1"/>
  <c r="AF231"/>
  <c r="F231" s="1"/>
  <c r="AF230"/>
  <c r="F230" s="1"/>
  <c r="AF229"/>
  <c r="F229" s="1"/>
  <c r="AF228"/>
  <c r="F228" s="1"/>
  <c r="AF227"/>
  <c r="F227" s="1"/>
  <c r="AF226"/>
  <c r="F226" s="1"/>
  <c r="AF225"/>
  <c r="F225" s="1"/>
  <c r="AF224"/>
  <c r="F224" s="1"/>
  <c r="AF223"/>
  <c r="F223" s="1"/>
  <c r="AF222"/>
  <c r="F222" s="1"/>
  <c r="AF221"/>
  <c r="F221" s="1"/>
  <c r="AF220"/>
  <c r="F220" s="1"/>
  <c r="AF219"/>
  <c r="F219" s="1"/>
  <c r="AF218"/>
  <c r="F218" s="1"/>
  <c r="AF217"/>
  <c r="F217" s="1"/>
  <c r="AF216"/>
  <c r="F216" s="1"/>
  <c r="AF215"/>
  <c r="F215" s="1"/>
  <c r="AF214"/>
  <c r="F214" s="1"/>
  <c r="AF213"/>
  <c r="F213" s="1"/>
  <c r="AF212"/>
  <c r="F212" s="1"/>
  <c r="AF211"/>
  <c r="F211" s="1"/>
  <c r="AF210"/>
  <c r="F210" s="1"/>
  <c r="AF209"/>
  <c r="F209" s="1"/>
  <c r="AF208"/>
  <c r="F208" s="1"/>
  <c r="AF207"/>
  <c r="F207" s="1"/>
  <c r="AF206"/>
  <c r="F206" s="1"/>
  <c r="AF205"/>
  <c r="F205" s="1"/>
  <c r="AF204"/>
  <c r="F204" s="1"/>
  <c r="AF203"/>
  <c r="F203" s="1"/>
  <c r="AF202"/>
  <c r="F202" s="1"/>
  <c r="AF201"/>
  <c r="F201" s="1"/>
  <c r="AF200"/>
  <c r="F200" s="1"/>
  <c r="AF199"/>
  <c r="F199" s="1"/>
  <c r="AF198"/>
  <c r="F198" s="1"/>
  <c r="AF197"/>
  <c r="F197" s="1"/>
  <c r="AF196"/>
  <c r="F196" s="1"/>
  <c r="AF195"/>
  <c r="F195" s="1"/>
  <c r="AF194"/>
  <c r="F194" s="1"/>
  <c r="AF193"/>
  <c r="F193" s="1"/>
  <c r="AF192"/>
  <c r="F192" s="1"/>
  <c r="AF191"/>
  <c r="F191" s="1"/>
  <c r="AF190"/>
  <c r="F190" s="1"/>
  <c r="AF189"/>
  <c r="F189" s="1"/>
  <c r="AF188"/>
  <c r="F188" s="1"/>
  <c r="AF187"/>
  <c r="F187" s="1"/>
  <c r="AF186"/>
  <c r="F186" s="1"/>
  <c r="AF185"/>
  <c r="F185" s="1"/>
  <c r="AF184"/>
  <c r="F184" s="1"/>
  <c r="AF183"/>
  <c r="F183" s="1"/>
  <c r="AF182"/>
  <c r="F182" s="1"/>
  <c r="AF181"/>
  <c r="F181" s="1"/>
  <c r="AF180"/>
  <c r="F180" s="1"/>
  <c r="AF179"/>
  <c r="F179" s="1"/>
  <c r="AF178"/>
  <c r="F178" s="1"/>
  <c r="AF177"/>
  <c r="F177" s="1"/>
  <c r="AF176"/>
  <c r="F176" s="1"/>
  <c r="AF175"/>
  <c r="F175" s="1"/>
  <c r="AF174"/>
  <c r="F174" s="1"/>
  <c r="AF173"/>
  <c r="F173" s="1"/>
  <c r="AF172"/>
  <c r="F172" s="1"/>
  <c r="AF171"/>
  <c r="F171" s="1"/>
  <c r="AF170"/>
  <c r="F170" s="1"/>
  <c r="AF169"/>
  <c r="F169" s="1"/>
  <c r="AF168"/>
  <c r="F168" s="1"/>
  <c r="AF167"/>
  <c r="F167" s="1"/>
  <c r="AF166"/>
  <c r="F166" s="1"/>
  <c r="AF165"/>
  <c r="F165" s="1"/>
  <c r="AF164"/>
  <c r="F164" s="1"/>
  <c r="AF163"/>
  <c r="F163" s="1"/>
  <c r="AF162"/>
  <c r="F162" s="1"/>
  <c r="AF161"/>
  <c r="F161" s="1"/>
  <c r="AF160"/>
  <c r="F160" s="1"/>
  <c r="AF159"/>
  <c r="F159" s="1"/>
  <c r="AF158"/>
  <c r="F158" s="1"/>
  <c r="AF157"/>
  <c r="F157" s="1"/>
  <c r="AF156"/>
  <c r="F156" s="1"/>
  <c r="AF155"/>
  <c r="F155" s="1"/>
  <c r="AF154"/>
  <c r="F154" s="1"/>
  <c r="AF153"/>
  <c r="F153" s="1"/>
  <c r="AF152"/>
  <c r="F152" s="1"/>
  <c r="AF151"/>
  <c r="F151" s="1"/>
  <c r="AF150"/>
  <c r="F150" s="1"/>
  <c r="AF149"/>
  <c r="F149" s="1"/>
  <c r="AF148"/>
  <c r="F148" s="1"/>
  <c r="AF147"/>
  <c r="F147" s="1"/>
  <c r="AF146"/>
  <c r="F146" s="1"/>
  <c r="AF145"/>
  <c r="F145" s="1"/>
  <c r="AF144"/>
  <c r="F144" s="1"/>
  <c r="AF143"/>
  <c r="F143" s="1"/>
  <c r="AE141"/>
  <c r="G141" s="1"/>
  <c r="AE140"/>
  <c r="G140" s="1"/>
  <c r="AE139"/>
  <c r="G139" s="1"/>
  <c r="AE138"/>
  <c r="G138" s="1"/>
  <c r="AE137"/>
  <c r="G137" s="1"/>
  <c r="AE136"/>
  <c r="G136" s="1"/>
  <c r="AE135"/>
  <c r="G135" s="1"/>
  <c r="AE134"/>
  <c r="G134" s="1"/>
  <c r="AE133"/>
  <c r="G133" s="1"/>
  <c r="AE132"/>
  <c r="G132" s="1"/>
  <c r="AE131"/>
  <c r="G131" s="1"/>
  <c r="AE130"/>
  <c r="G130" s="1"/>
  <c r="AE129"/>
  <c r="G129" s="1"/>
  <c r="AE128"/>
  <c r="G128" s="1"/>
  <c r="AE127"/>
  <c r="G127" s="1"/>
  <c r="AE126"/>
  <c r="G126" s="1"/>
  <c r="AE125"/>
  <c r="G125" s="1"/>
  <c r="AE124"/>
  <c r="G124" s="1"/>
  <c r="AE123"/>
  <c r="G123" s="1"/>
  <c r="AE122"/>
  <c r="G122" s="1"/>
  <c r="AE121"/>
  <c r="G121" s="1"/>
  <c r="AE120"/>
  <c r="G120" s="1"/>
  <c r="AE119"/>
  <c r="G119" s="1"/>
  <c r="AE118"/>
  <c r="G118" s="1"/>
  <c r="AE117"/>
  <c r="G117" s="1"/>
  <c r="AE116"/>
  <c r="G116" s="1"/>
  <c r="AE115"/>
  <c r="G115" s="1"/>
  <c r="AE114"/>
  <c r="G114" s="1"/>
  <c r="AE113"/>
  <c r="G113" s="1"/>
  <c r="AE112"/>
  <c r="G112" s="1"/>
  <c r="AE111"/>
  <c r="G111" s="1"/>
  <c r="AE110"/>
  <c r="G110" s="1"/>
  <c r="AE109"/>
  <c r="G109" s="1"/>
  <c r="AE108"/>
  <c r="G108" s="1"/>
  <c r="AE107"/>
  <c r="G107" s="1"/>
  <c r="AE106"/>
  <c r="G106" s="1"/>
  <c r="AE105"/>
  <c r="G105" s="1"/>
  <c r="AE104"/>
  <c r="G104" s="1"/>
  <c r="AE103"/>
  <c r="G103" s="1"/>
  <c r="AE102"/>
  <c r="G102" s="1"/>
  <c r="AE101"/>
  <c r="G101" s="1"/>
  <c r="AE100"/>
  <c r="G100" s="1"/>
  <c r="AE99"/>
  <c r="G99" s="1"/>
  <c r="AE98"/>
  <c r="G98" s="1"/>
  <c r="AE97"/>
  <c r="G97" s="1"/>
  <c r="AE96"/>
  <c r="G96" s="1"/>
  <c r="AE95"/>
  <c r="G95" s="1"/>
  <c r="AE94"/>
  <c r="G94" s="1"/>
  <c r="AE93"/>
  <c r="G93" s="1"/>
  <c r="AE92"/>
  <c r="G92" s="1"/>
  <c r="AE91"/>
  <c r="G91" s="1"/>
  <c r="AE90"/>
  <c r="G90" s="1"/>
  <c r="AE89"/>
  <c r="G89" s="1"/>
  <c r="AE88"/>
  <c r="G88" s="1"/>
  <c r="AE87"/>
  <c r="G87" s="1"/>
  <c r="AE86"/>
  <c r="G86" s="1"/>
  <c r="AE85"/>
  <c r="G85" s="1"/>
  <c r="AE84"/>
  <c r="G84" s="1"/>
  <c r="AE83"/>
  <c r="G83" s="1"/>
  <c r="AE82"/>
  <c r="G82" s="1"/>
  <c r="AE81"/>
  <c r="G81" s="1"/>
  <c r="AE80"/>
  <c r="G80" s="1"/>
  <c r="AE79"/>
  <c r="G79" s="1"/>
  <c r="AE78"/>
  <c r="G78" s="1"/>
  <c r="AE77"/>
  <c r="G77" s="1"/>
  <c r="AE76"/>
  <c r="G76" s="1"/>
  <c r="AE75"/>
  <c r="G75" s="1"/>
  <c r="AE74"/>
  <c r="G74" s="1"/>
  <c r="AE73"/>
  <c r="G73" s="1"/>
  <c r="AE72"/>
  <c r="G72" s="1"/>
  <c r="AE71"/>
  <c r="G71" s="1"/>
  <c r="AE70"/>
  <c r="G70" s="1"/>
  <c r="AE69"/>
  <c r="G69" s="1"/>
  <c r="AE68"/>
  <c r="G68" s="1"/>
  <c r="AE67"/>
  <c r="G67" s="1"/>
  <c r="AE66"/>
  <c r="G66" s="1"/>
  <c r="AF64"/>
  <c r="F64" s="1"/>
  <c r="AF63"/>
  <c r="F63" s="1"/>
  <c r="AF62"/>
  <c r="F62" s="1"/>
  <c r="AF61"/>
  <c r="F61" s="1"/>
  <c r="AF60"/>
  <c r="F60" s="1"/>
  <c r="AF59"/>
  <c r="F59" s="1"/>
  <c r="AF58"/>
  <c r="F58" s="1"/>
  <c r="AF57"/>
  <c r="F57" s="1"/>
  <c r="AF56"/>
  <c r="F56" s="1"/>
  <c r="AF55"/>
  <c r="F55" s="1"/>
  <c r="AF54"/>
  <c r="F54" s="1"/>
  <c r="AF53"/>
  <c r="F53" s="1"/>
  <c r="AF52"/>
  <c r="F52" s="1"/>
  <c r="AF51"/>
  <c r="F51" s="1"/>
  <c r="AF50"/>
  <c r="F50" s="1"/>
  <c r="AF49"/>
  <c r="F49" s="1"/>
  <c r="AF48"/>
  <c r="F48" s="1"/>
  <c r="AF47"/>
  <c r="F47" s="1"/>
  <c r="AF46"/>
  <c r="F46" s="1"/>
  <c r="AF45"/>
  <c r="F45" s="1"/>
  <c r="AF44"/>
  <c r="F44" s="1"/>
  <c r="AF43"/>
  <c r="F43" s="1"/>
  <c r="AF42"/>
  <c r="F42" s="1"/>
  <c r="AF41"/>
  <c r="F41" s="1"/>
  <c r="AF40"/>
  <c r="F40" s="1"/>
  <c r="AF39"/>
  <c r="F39" s="1"/>
  <c r="AF38"/>
  <c r="F38" s="1"/>
  <c r="AF37"/>
  <c r="F37" s="1"/>
  <c r="AF36"/>
  <c r="F36" s="1"/>
  <c r="AF35"/>
  <c r="F35" s="1"/>
  <c r="AF34"/>
  <c r="F34" s="1"/>
  <c r="AF33"/>
  <c r="F33" s="1"/>
  <c r="AF32"/>
  <c r="F32" s="1"/>
  <c r="AF31"/>
  <c r="F31" s="1"/>
  <c r="AF30"/>
  <c r="F30" s="1"/>
  <c r="AF29"/>
  <c r="F29" s="1"/>
  <c r="AF28"/>
  <c r="F28" s="1"/>
  <c r="AF27"/>
  <c r="F27" s="1"/>
  <c r="AF26"/>
  <c r="F26" s="1"/>
  <c r="AF25"/>
  <c r="F25" s="1"/>
  <c r="AF24"/>
  <c r="F24" s="1"/>
  <c r="AF23"/>
  <c r="F23" s="1"/>
  <c r="AF22"/>
  <c r="F22" s="1"/>
  <c r="AF21"/>
  <c r="F21" s="1"/>
  <c r="AF20"/>
  <c r="F20" s="1"/>
  <c r="AF19"/>
  <c r="F19" s="1"/>
  <c r="AF18"/>
  <c r="F18" s="1"/>
  <c r="AF17"/>
  <c r="F17" s="1"/>
  <c r="AF16"/>
  <c r="F16" s="1"/>
  <c r="AF15"/>
  <c r="F15" s="1"/>
  <c r="AF14"/>
  <c r="F14" s="1"/>
  <c r="AF13"/>
  <c r="F13" s="1"/>
  <c r="AF12"/>
  <c r="F12" s="1"/>
  <c r="AF11"/>
  <c r="F11" s="1"/>
  <c r="AF10"/>
  <c r="F10" s="1"/>
  <c r="D252"/>
  <c r="AE260"/>
  <c r="G260" s="1"/>
  <c r="AF260"/>
  <c r="F260" s="1"/>
  <c r="AE258"/>
  <c r="G258" s="1"/>
  <c r="AF258"/>
  <c r="F258" s="1"/>
  <c r="AE256"/>
  <c r="G256" s="1"/>
  <c r="AF256"/>
  <c r="F256" s="1"/>
  <c r="AE254"/>
  <c r="G254" s="1"/>
  <c r="AE253"/>
  <c r="G253" s="1"/>
  <c r="AE252"/>
  <c r="G252" s="1"/>
  <c r="AE251"/>
  <c r="G251" s="1"/>
  <c r="AE250"/>
  <c r="G250" s="1"/>
  <c r="AE249"/>
  <c r="G249" s="1"/>
  <c r="AE248"/>
  <c r="G248" s="1"/>
  <c r="AE247"/>
  <c r="G247" s="1"/>
  <c r="AE246"/>
  <c r="G246" s="1"/>
  <c r="AE245"/>
  <c r="G245" s="1"/>
  <c r="AE244"/>
  <c r="G244" s="1"/>
  <c r="AE243"/>
  <c r="G243" s="1"/>
  <c r="AE242"/>
  <c r="G242" s="1"/>
  <c r="AE241"/>
  <c r="G241" s="1"/>
  <c r="AE240"/>
  <c r="G240" s="1"/>
  <c r="AE239"/>
  <c r="G239" s="1"/>
  <c r="AE238"/>
  <c r="G238" s="1"/>
  <c r="AE237"/>
  <c r="G237" s="1"/>
  <c r="AE236"/>
  <c r="G236" s="1"/>
  <c r="AE235"/>
  <c r="G235" s="1"/>
  <c r="AE234"/>
  <c r="G234" s="1"/>
  <c r="AE233"/>
  <c r="G233" s="1"/>
  <c r="AE232"/>
  <c r="G232" s="1"/>
  <c r="AE231"/>
  <c r="G231" s="1"/>
  <c r="AE230"/>
  <c r="G230" s="1"/>
  <c r="AE229"/>
  <c r="G229" s="1"/>
  <c r="AE228"/>
  <c r="G228" s="1"/>
  <c r="AE227"/>
  <c r="G227" s="1"/>
  <c r="AE226"/>
  <c r="G226" s="1"/>
  <c r="AE225"/>
  <c r="G225" s="1"/>
  <c r="AE224"/>
  <c r="G224" s="1"/>
  <c r="AE223"/>
  <c r="G223" s="1"/>
  <c r="AE222"/>
  <c r="G222" s="1"/>
  <c r="AE221"/>
  <c r="G221" s="1"/>
  <c r="AE220"/>
  <c r="G220" s="1"/>
  <c r="AE219"/>
  <c r="G219" s="1"/>
  <c r="AE218"/>
  <c r="G218" s="1"/>
  <c r="AE217"/>
  <c r="G217" s="1"/>
  <c r="AE216"/>
  <c r="G216" s="1"/>
  <c r="AE215"/>
  <c r="G215" s="1"/>
  <c r="AE214"/>
  <c r="G214" s="1"/>
  <c r="AE213"/>
  <c r="G213" s="1"/>
  <c r="AE212"/>
  <c r="G212" s="1"/>
  <c r="AE211"/>
  <c r="G211" s="1"/>
  <c r="AE210"/>
  <c r="G210" s="1"/>
  <c r="AE209"/>
  <c r="G209" s="1"/>
  <c r="AE208"/>
  <c r="G208" s="1"/>
  <c r="AE207"/>
  <c r="G207" s="1"/>
  <c r="AE206"/>
  <c r="G206" s="1"/>
  <c r="AE205"/>
  <c r="G205" s="1"/>
  <c r="AE204"/>
  <c r="G204" s="1"/>
  <c r="AE203"/>
  <c r="G203" s="1"/>
  <c r="AE202"/>
  <c r="G202" s="1"/>
  <c r="AE201"/>
  <c r="G201" s="1"/>
  <c r="AE200"/>
  <c r="G200" s="1"/>
  <c r="AE199"/>
  <c r="G199" s="1"/>
  <c r="AE198"/>
  <c r="G198" s="1"/>
  <c r="AE197"/>
  <c r="G197" s="1"/>
  <c r="AE196"/>
  <c r="G196" s="1"/>
  <c r="AE195"/>
  <c r="G195" s="1"/>
  <c r="AE194"/>
  <c r="G194" s="1"/>
  <c r="AE193"/>
  <c r="G193" s="1"/>
  <c r="AE192"/>
  <c r="G192" s="1"/>
  <c r="AE191"/>
  <c r="G191" s="1"/>
  <c r="AE190"/>
  <c r="G190" s="1"/>
  <c r="AE189"/>
  <c r="G189" s="1"/>
  <c r="AE188"/>
  <c r="G188" s="1"/>
  <c r="AE187"/>
  <c r="G187" s="1"/>
  <c r="AE186"/>
  <c r="G186" s="1"/>
  <c r="AE185"/>
  <c r="G185" s="1"/>
  <c r="AE184"/>
  <c r="G184" s="1"/>
  <c r="AE183"/>
  <c r="G183" s="1"/>
  <c r="AE182"/>
  <c r="G182" s="1"/>
  <c r="AE181"/>
  <c r="G181" s="1"/>
  <c r="AE180"/>
  <c r="G180" s="1"/>
  <c r="AE179"/>
  <c r="G179" s="1"/>
  <c r="AE178"/>
  <c r="G178" s="1"/>
  <c r="AE177"/>
  <c r="G177" s="1"/>
  <c r="AE176"/>
  <c r="G176" s="1"/>
  <c r="AE175"/>
  <c r="G175" s="1"/>
  <c r="AE174"/>
  <c r="G174" s="1"/>
  <c r="AE173"/>
  <c r="G173" s="1"/>
  <c r="AE172"/>
  <c r="G172" s="1"/>
  <c r="AE171"/>
  <c r="G171" s="1"/>
  <c r="AE170"/>
  <c r="G170" s="1"/>
  <c r="AE169"/>
  <c r="G169" s="1"/>
  <c r="AE168"/>
  <c r="G168" s="1"/>
  <c r="AE167"/>
  <c r="G167" s="1"/>
  <c r="AE166"/>
  <c r="G166" s="1"/>
  <c r="AE165"/>
  <c r="G165" s="1"/>
  <c r="AE164"/>
  <c r="G164" s="1"/>
  <c r="AE163"/>
  <c r="G163" s="1"/>
  <c r="AE162"/>
  <c r="G162" s="1"/>
  <c r="AE161"/>
  <c r="G161" s="1"/>
  <c r="AE160"/>
  <c r="G160" s="1"/>
  <c r="AE159"/>
  <c r="G159" s="1"/>
  <c r="AE158"/>
  <c r="G158" s="1"/>
  <c r="AE157"/>
  <c r="G157" s="1"/>
  <c r="AE156"/>
  <c r="G156" s="1"/>
  <c r="AE155"/>
  <c r="G155" s="1"/>
  <c r="AE154"/>
  <c r="G154" s="1"/>
  <c r="AE153"/>
  <c r="G153" s="1"/>
  <c r="AE152"/>
  <c r="G152" s="1"/>
  <c r="AE151"/>
  <c r="G151" s="1"/>
  <c r="AE150"/>
  <c r="G150" s="1"/>
  <c r="AE149"/>
  <c r="G149" s="1"/>
  <c r="AE148"/>
  <c r="G148" s="1"/>
  <c r="AE147"/>
  <c r="G147" s="1"/>
  <c r="AE146"/>
  <c r="G146" s="1"/>
  <c r="AE145"/>
  <c r="G145" s="1"/>
  <c r="AE144"/>
  <c r="G144" s="1"/>
  <c r="AE143"/>
  <c r="G143" s="1"/>
  <c r="AF141"/>
  <c r="F141" s="1"/>
  <c r="AF140"/>
  <c r="F140" s="1"/>
  <c r="AF139"/>
  <c r="F139" s="1"/>
  <c r="AF138"/>
  <c r="F138" s="1"/>
  <c r="AF137"/>
  <c r="F137" s="1"/>
  <c r="AF136"/>
  <c r="F136" s="1"/>
  <c r="AF135"/>
  <c r="F135" s="1"/>
  <c r="AF134"/>
  <c r="F134" s="1"/>
  <c r="AF133"/>
  <c r="F133" s="1"/>
  <c r="AF132"/>
  <c r="F132" s="1"/>
  <c r="AF131"/>
  <c r="F131" s="1"/>
  <c r="AF130"/>
  <c r="F130" s="1"/>
  <c r="AF129"/>
  <c r="F129" s="1"/>
  <c r="AF128"/>
  <c r="F128" s="1"/>
  <c r="AF127"/>
  <c r="F127" s="1"/>
  <c r="AF126"/>
  <c r="F126" s="1"/>
  <c r="AF125"/>
  <c r="F125" s="1"/>
  <c r="AF124"/>
  <c r="F124" s="1"/>
  <c r="AF123"/>
  <c r="F123" s="1"/>
  <c r="AF122"/>
  <c r="F122" s="1"/>
  <c r="AF121"/>
  <c r="F121" s="1"/>
  <c r="AF120"/>
  <c r="F120" s="1"/>
  <c r="AF119"/>
  <c r="F119" s="1"/>
  <c r="AF118"/>
  <c r="F118" s="1"/>
  <c r="AF117"/>
  <c r="F117" s="1"/>
  <c r="AF116"/>
  <c r="F116" s="1"/>
  <c r="AF115"/>
  <c r="F115" s="1"/>
  <c r="AF114"/>
  <c r="F114" s="1"/>
  <c r="AF113"/>
  <c r="F113" s="1"/>
  <c r="AF112"/>
  <c r="F112" s="1"/>
  <c r="AF111"/>
  <c r="F111" s="1"/>
  <c r="AF110"/>
  <c r="F110" s="1"/>
  <c r="AF109"/>
  <c r="F109" s="1"/>
  <c r="AF108"/>
  <c r="F108" s="1"/>
  <c r="AF107"/>
  <c r="F107" s="1"/>
  <c r="AF106"/>
  <c r="F106" s="1"/>
  <c r="AF105"/>
  <c r="F105" s="1"/>
  <c r="AF104"/>
  <c r="F104" s="1"/>
  <c r="AF103"/>
  <c r="F103" s="1"/>
  <c r="AF102"/>
  <c r="F102" s="1"/>
  <c r="AF101"/>
  <c r="F101" s="1"/>
  <c r="AF100"/>
  <c r="F100" s="1"/>
  <c r="AF99"/>
  <c r="F99" s="1"/>
  <c r="AF98"/>
  <c r="F98" s="1"/>
  <c r="AF97"/>
  <c r="F97" s="1"/>
  <c r="AF96"/>
  <c r="F96" s="1"/>
  <c r="AF95"/>
  <c r="F95" s="1"/>
  <c r="AF94"/>
  <c r="F94" s="1"/>
  <c r="AF93"/>
  <c r="F93" s="1"/>
  <c r="AF92"/>
  <c r="F92" s="1"/>
  <c r="AF91"/>
  <c r="F91" s="1"/>
  <c r="AF90"/>
  <c r="F90" s="1"/>
  <c r="AF89"/>
  <c r="F89" s="1"/>
  <c r="AF88"/>
  <c r="F88" s="1"/>
  <c r="AF87"/>
  <c r="F87" s="1"/>
  <c r="AF86"/>
  <c r="F86" s="1"/>
  <c r="AF85"/>
  <c r="F85" s="1"/>
  <c r="AF84"/>
  <c r="F84" s="1"/>
  <c r="AF83"/>
  <c r="F83" s="1"/>
  <c r="AF82"/>
  <c r="F82" s="1"/>
  <c r="AF81"/>
  <c r="F81" s="1"/>
  <c r="AF80"/>
  <c r="F80" s="1"/>
  <c r="H80" s="1"/>
  <c r="AF79"/>
  <c r="F79" s="1"/>
  <c r="AF78"/>
  <c r="F78" s="1"/>
  <c r="AF77"/>
  <c r="F77" s="1"/>
  <c r="AF76"/>
  <c r="F76" s="1"/>
  <c r="AF75"/>
  <c r="F75" s="1"/>
  <c r="AF74"/>
  <c r="F74" s="1"/>
  <c r="AF73"/>
  <c r="F73" s="1"/>
  <c r="AF72"/>
  <c r="F72" s="1"/>
  <c r="AF71"/>
  <c r="F71" s="1"/>
  <c r="AF70"/>
  <c r="F70" s="1"/>
  <c r="AF69"/>
  <c r="F69" s="1"/>
  <c r="AF68"/>
  <c r="F68" s="1"/>
  <c r="AF67"/>
  <c r="F67" s="1"/>
  <c r="AF66"/>
  <c r="F66" s="1"/>
  <c r="AE64"/>
  <c r="G64" s="1"/>
  <c r="AE63"/>
  <c r="G63" s="1"/>
  <c r="AE62"/>
  <c r="G62" s="1"/>
  <c r="AE61"/>
  <c r="G61" s="1"/>
  <c r="AE60"/>
  <c r="G60" s="1"/>
  <c r="AE59"/>
  <c r="G59" s="1"/>
  <c r="AE58"/>
  <c r="G58" s="1"/>
  <c r="AE57"/>
  <c r="G57" s="1"/>
  <c r="AE56"/>
  <c r="G56" s="1"/>
  <c r="AE55"/>
  <c r="G55" s="1"/>
  <c r="AE54"/>
  <c r="G54" s="1"/>
  <c r="AE53"/>
  <c r="G53" s="1"/>
  <c r="AE52"/>
  <c r="G52" s="1"/>
  <c r="AE51"/>
  <c r="G51" s="1"/>
  <c r="AE50"/>
  <c r="G50" s="1"/>
  <c r="AE49"/>
  <c r="G49" s="1"/>
  <c r="AE48"/>
  <c r="G48" s="1"/>
  <c r="AE47"/>
  <c r="G47" s="1"/>
  <c r="AE46"/>
  <c r="G46" s="1"/>
  <c r="AE45"/>
  <c r="G45" s="1"/>
  <c r="AE44"/>
  <c r="G44" s="1"/>
  <c r="AE43"/>
  <c r="G43" s="1"/>
  <c r="AE42"/>
  <c r="G42" s="1"/>
  <c r="AE41"/>
  <c r="G41" s="1"/>
  <c r="AE40"/>
  <c r="G40" s="1"/>
  <c r="AE39"/>
  <c r="G39" s="1"/>
  <c r="AE38"/>
  <c r="G38" s="1"/>
  <c r="AE37"/>
  <c r="G37" s="1"/>
  <c r="AE36"/>
  <c r="G36" s="1"/>
  <c r="AE35"/>
  <c r="G35" s="1"/>
  <c r="AE34"/>
  <c r="G34" s="1"/>
  <c r="AE33"/>
  <c r="G33" s="1"/>
  <c r="AE32"/>
  <c r="G32" s="1"/>
  <c r="AE31"/>
  <c r="G31" s="1"/>
  <c r="AE30"/>
  <c r="G30" s="1"/>
  <c r="AE29"/>
  <c r="G29" s="1"/>
  <c r="AE28"/>
  <c r="G28" s="1"/>
  <c r="AE27"/>
  <c r="G27" s="1"/>
  <c r="AE26"/>
  <c r="G26" s="1"/>
  <c r="AE25"/>
  <c r="G25" s="1"/>
  <c r="AE24"/>
  <c r="G24" s="1"/>
  <c r="AE23"/>
  <c r="G23" s="1"/>
  <c r="AE22"/>
  <c r="G22" s="1"/>
  <c r="AE21"/>
  <c r="G21" s="1"/>
  <c r="AE20"/>
  <c r="G20" s="1"/>
  <c r="AE19"/>
  <c r="G19" s="1"/>
  <c r="AE18"/>
  <c r="G18" s="1"/>
  <c r="AE17"/>
  <c r="G17" s="1"/>
  <c r="AE16"/>
  <c r="G16" s="1"/>
  <c r="AE15"/>
  <c r="G15" s="1"/>
  <c r="AE14"/>
  <c r="G14" s="1"/>
  <c r="AE13"/>
  <c r="G13" s="1"/>
  <c r="AE12"/>
  <c r="G12" s="1"/>
  <c r="AE11"/>
  <c r="G11" s="1"/>
  <c r="AE10"/>
  <c r="G10" s="1"/>
  <c r="AE297" i="10"/>
  <c r="G297" s="1"/>
  <c r="AF297"/>
  <c r="F297" s="1"/>
  <c r="AE295"/>
  <c r="G295" s="1"/>
  <c r="AF295"/>
  <c r="F295" s="1"/>
  <c r="AE293"/>
  <c r="G293" s="1"/>
  <c r="AF293"/>
  <c r="F293" s="1"/>
  <c r="AE291"/>
  <c r="G291" s="1"/>
  <c r="AF291"/>
  <c r="F291" s="1"/>
  <c r="AE289"/>
  <c r="G289" s="1"/>
  <c r="AE288"/>
  <c r="G288" s="1"/>
  <c r="AE287"/>
  <c r="G287" s="1"/>
  <c r="AE286"/>
  <c r="G286" s="1"/>
  <c r="AE285"/>
  <c r="G285" s="1"/>
  <c r="AE284"/>
  <c r="G284" s="1"/>
  <c r="AE283"/>
  <c r="G283" s="1"/>
  <c r="AE282"/>
  <c r="G282" s="1"/>
  <c r="AE281"/>
  <c r="G281" s="1"/>
  <c r="AE280"/>
  <c r="G280" s="1"/>
  <c r="AE279"/>
  <c r="G279" s="1"/>
  <c r="AE278"/>
  <c r="G278" s="1"/>
  <c r="AE277"/>
  <c r="G277" s="1"/>
  <c r="AE276"/>
  <c r="G276" s="1"/>
  <c r="AE275"/>
  <c r="G275" s="1"/>
  <c r="AE274"/>
  <c r="G274" s="1"/>
  <c r="AE273"/>
  <c r="G273" s="1"/>
  <c r="AE272"/>
  <c r="G272" s="1"/>
  <c r="AE271"/>
  <c r="G271" s="1"/>
  <c r="AE270"/>
  <c r="G270" s="1"/>
  <c r="AE269"/>
  <c r="G269" s="1"/>
  <c r="AE268"/>
  <c r="G268" s="1"/>
  <c r="AE267"/>
  <c r="G267" s="1"/>
  <c r="AE266"/>
  <c r="G266" s="1"/>
  <c r="AE265"/>
  <c r="G265" s="1"/>
  <c r="AE264"/>
  <c r="G264" s="1"/>
  <c r="AE263"/>
  <c r="G263" s="1"/>
  <c r="AE262"/>
  <c r="G262" s="1"/>
  <c r="AE261"/>
  <c r="G261" s="1"/>
  <c r="AE260"/>
  <c r="G260" s="1"/>
  <c r="AE259"/>
  <c r="G259" s="1"/>
  <c r="AE258"/>
  <c r="G258" s="1"/>
  <c r="AE257"/>
  <c r="G257" s="1"/>
  <c r="AE256"/>
  <c r="G256" s="1"/>
  <c r="AE255"/>
  <c r="G255" s="1"/>
  <c r="AE254"/>
  <c r="G254" s="1"/>
  <c r="AE253"/>
  <c r="G253" s="1"/>
  <c r="AE252"/>
  <c r="G252" s="1"/>
  <c r="AE251"/>
  <c r="G251" s="1"/>
  <c r="AE250"/>
  <c r="G250" s="1"/>
  <c r="AE249"/>
  <c r="G249" s="1"/>
  <c r="AE248"/>
  <c r="G248" s="1"/>
  <c r="AE247"/>
  <c r="G247" s="1"/>
  <c r="AE246"/>
  <c r="G246" s="1"/>
  <c r="AE245"/>
  <c r="G245" s="1"/>
  <c r="AE244"/>
  <c r="G244" s="1"/>
  <c r="AE243"/>
  <c r="G243" s="1"/>
  <c r="AE242"/>
  <c r="G242" s="1"/>
  <c r="AF240"/>
  <c r="F240" s="1"/>
  <c r="AF239"/>
  <c r="F239" s="1"/>
  <c r="AF238"/>
  <c r="F238" s="1"/>
  <c r="AF237"/>
  <c r="F237" s="1"/>
  <c r="AF236"/>
  <c r="F236" s="1"/>
  <c r="AF235"/>
  <c r="F235" s="1"/>
  <c r="AF234"/>
  <c r="F234" s="1"/>
  <c r="AF233"/>
  <c r="F233" s="1"/>
  <c r="AF232"/>
  <c r="F232" s="1"/>
  <c r="AF231"/>
  <c r="F231" s="1"/>
  <c r="AF230"/>
  <c r="F230" s="1"/>
  <c r="AF229"/>
  <c r="F229" s="1"/>
  <c r="AF228"/>
  <c r="F228" s="1"/>
  <c r="AF227"/>
  <c r="F227" s="1"/>
  <c r="AF226"/>
  <c r="F226" s="1"/>
  <c r="AF225"/>
  <c r="F225" s="1"/>
  <c r="AF224"/>
  <c r="F224" s="1"/>
  <c r="AF223"/>
  <c r="F223" s="1"/>
  <c r="AF222"/>
  <c r="F222" s="1"/>
  <c r="AF221"/>
  <c r="F221" s="1"/>
  <c r="AF220"/>
  <c r="F220" s="1"/>
  <c r="AF219"/>
  <c r="F219" s="1"/>
  <c r="AF218"/>
  <c r="F218" s="1"/>
  <c r="AF217"/>
  <c r="F217" s="1"/>
  <c r="AF216"/>
  <c r="F216" s="1"/>
  <c r="AF215"/>
  <c r="F215" s="1"/>
  <c r="AF214"/>
  <c r="F214" s="1"/>
  <c r="AF213"/>
  <c r="F213" s="1"/>
  <c r="AF212"/>
  <c r="F212" s="1"/>
  <c r="AF211"/>
  <c r="F211" s="1"/>
  <c r="AF210"/>
  <c r="F210" s="1"/>
  <c r="AE208"/>
  <c r="G208" s="1"/>
  <c r="AE207"/>
  <c r="G207" s="1"/>
  <c r="AE206"/>
  <c r="G206" s="1"/>
  <c r="AE205"/>
  <c r="G205" s="1"/>
  <c r="AE204"/>
  <c r="G204" s="1"/>
  <c r="AE203"/>
  <c r="G203" s="1"/>
  <c r="AE202"/>
  <c r="G202" s="1"/>
  <c r="AE201"/>
  <c r="G201" s="1"/>
  <c r="AE200"/>
  <c r="G200" s="1"/>
  <c r="AE199"/>
  <c r="G199" s="1"/>
  <c r="AE198"/>
  <c r="G198" s="1"/>
  <c r="AE197"/>
  <c r="G197" s="1"/>
  <c r="AE196"/>
  <c r="G196" s="1"/>
  <c r="AE195"/>
  <c r="G195" s="1"/>
  <c r="AE194"/>
  <c r="G194" s="1"/>
  <c r="AE193"/>
  <c r="G193" s="1"/>
  <c r="AE192"/>
  <c r="G192" s="1"/>
  <c r="AE191"/>
  <c r="G191" s="1"/>
  <c r="AE190"/>
  <c r="G190" s="1"/>
  <c r="AE189"/>
  <c r="G189" s="1"/>
  <c r="AE188"/>
  <c r="G188" s="1"/>
  <c r="AE187"/>
  <c r="G187" s="1"/>
  <c r="AE186"/>
  <c r="G186" s="1"/>
  <c r="AE185"/>
  <c r="G185" s="1"/>
  <c r="AE184"/>
  <c r="G184" s="1"/>
  <c r="AE183"/>
  <c r="G183" s="1"/>
  <c r="AE182"/>
  <c r="G182" s="1"/>
  <c r="AE181"/>
  <c r="G181" s="1"/>
  <c r="AE180"/>
  <c r="G180" s="1"/>
  <c r="AE179"/>
  <c r="G179" s="1"/>
  <c r="AE178"/>
  <c r="G178" s="1"/>
  <c r="AE177"/>
  <c r="G177" s="1"/>
  <c r="AE176"/>
  <c r="G176" s="1"/>
  <c r="AE175"/>
  <c r="G175" s="1"/>
  <c r="AE174"/>
  <c r="G174" s="1"/>
  <c r="AE173"/>
  <c r="G173" s="1"/>
  <c r="AE172"/>
  <c r="G172" s="1"/>
  <c r="AE171"/>
  <c r="G171" s="1"/>
  <c r="AE170"/>
  <c r="G170" s="1"/>
  <c r="AE169"/>
  <c r="G169" s="1"/>
  <c r="AE168"/>
  <c r="G168" s="1"/>
  <c r="AE167"/>
  <c r="G167" s="1"/>
  <c r="AE166"/>
  <c r="G166" s="1"/>
  <c r="AE165"/>
  <c r="G165" s="1"/>
  <c r="AE164"/>
  <c r="G164" s="1"/>
  <c r="AE163"/>
  <c r="G163" s="1"/>
  <c r="AE162"/>
  <c r="G162" s="1"/>
  <c r="AE159"/>
  <c r="G159" s="1"/>
  <c r="AE158"/>
  <c r="G158" s="1"/>
  <c r="AE157"/>
  <c r="G157" s="1"/>
  <c r="AE156"/>
  <c r="G156" s="1"/>
  <c r="AE155"/>
  <c r="G155" s="1"/>
  <c r="AE154"/>
  <c r="G154" s="1"/>
  <c r="AF152"/>
  <c r="F152" s="1"/>
  <c r="AF151"/>
  <c r="F151" s="1"/>
  <c r="AF150"/>
  <c r="F150" s="1"/>
  <c r="AF149"/>
  <c r="F149" s="1"/>
  <c r="AF148"/>
  <c r="F148" s="1"/>
  <c r="AF147"/>
  <c r="F147" s="1"/>
  <c r="AF146"/>
  <c r="F146" s="1"/>
  <c r="AE144"/>
  <c r="G144" s="1"/>
  <c r="AE143"/>
  <c r="G143" s="1"/>
  <c r="AE142"/>
  <c r="G142" s="1"/>
  <c r="AE141"/>
  <c r="G141" s="1"/>
  <c r="AE140"/>
  <c r="G140" s="1"/>
  <c r="AE139"/>
  <c r="G139" s="1"/>
  <c r="AE138"/>
  <c r="G138" s="1"/>
  <c r="AF136"/>
  <c r="F136" s="1"/>
  <c r="AF135"/>
  <c r="F135" s="1"/>
  <c r="AF134"/>
  <c r="F134" s="1"/>
  <c r="AF133"/>
  <c r="F133" s="1"/>
  <c r="AF132"/>
  <c r="F132" s="1"/>
  <c r="AF131"/>
  <c r="F131" s="1"/>
  <c r="AF130"/>
  <c r="F130" s="1"/>
  <c r="AF129"/>
  <c r="F129" s="1"/>
  <c r="AF128"/>
  <c r="F128" s="1"/>
  <c r="AF127"/>
  <c r="F127" s="1"/>
  <c r="AF126"/>
  <c r="F126" s="1"/>
  <c r="AF125"/>
  <c r="F125" s="1"/>
  <c r="AF124"/>
  <c r="F124" s="1"/>
  <c r="AF123"/>
  <c r="F123" s="1"/>
  <c r="AF122"/>
  <c r="F122" s="1"/>
  <c r="AF121"/>
  <c r="F121" s="1"/>
  <c r="AF120"/>
  <c r="F120" s="1"/>
  <c r="AF119"/>
  <c r="F119" s="1"/>
  <c r="AF118"/>
  <c r="F118" s="1"/>
  <c r="AF117"/>
  <c r="F117" s="1"/>
  <c r="AF116"/>
  <c r="F116" s="1"/>
  <c r="AF115"/>
  <c r="F115" s="1"/>
  <c r="AF114"/>
  <c r="F114" s="1"/>
  <c r="AF113"/>
  <c r="F113" s="1"/>
  <c r="AF112"/>
  <c r="F112" s="1"/>
  <c r="AF111"/>
  <c r="F111" s="1"/>
  <c r="AF110"/>
  <c r="F110" s="1"/>
  <c r="AF109"/>
  <c r="F109" s="1"/>
  <c r="AF108"/>
  <c r="F108" s="1"/>
  <c r="AF107"/>
  <c r="F107" s="1"/>
  <c r="AF106"/>
  <c r="F106" s="1"/>
  <c r="AF105"/>
  <c r="F105" s="1"/>
  <c r="AF104"/>
  <c r="F104" s="1"/>
  <c r="AF103"/>
  <c r="F103" s="1"/>
  <c r="AF102"/>
  <c r="F102" s="1"/>
  <c r="AF101"/>
  <c r="F101" s="1"/>
  <c r="AF100"/>
  <c r="F100" s="1"/>
  <c r="AF99"/>
  <c r="F99" s="1"/>
  <c r="AF98"/>
  <c r="F98" s="1"/>
  <c r="AF97"/>
  <c r="F97" s="1"/>
  <c r="AF96"/>
  <c r="F96" s="1"/>
  <c r="AF95"/>
  <c r="F95" s="1"/>
  <c r="AF94"/>
  <c r="F94" s="1"/>
  <c r="AF93"/>
  <c r="F93" s="1"/>
  <c r="AF92"/>
  <c r="F92" s="1"/>
  <c r="AF91"/>
  <c r="F91" s="1"/>
  <c r="AF90"/>
  <c r="F90" s="1"/>
  <c r="AE88"/>
  <c r="G88" s="1"/>
  <c r="AE87"/>
  <c r="G87" s="1"/>
  <c r="AE86"/>
  <c r="G86" s="1"/>
  <c r="AE85"/>
  <c r="G85" s="1"/>
  <c r="AE84"/>
  <c r="G84" s="1"/>
  <c r="AE83"/>
  <c r="G83" s="1"/>
  <c r="AE82"/>
  <c r="G82" s="1"/>
  <c r="AE81"/>
  <c r="G81" s="1"/>
  <c r="AE80"/>
  <c r="G80" s="1"/>
  <c r="AE79"/>
  <c r="G79" s="1"/>
  <c r="AE78"/>
  <c r="G78" s="1"/>
  <c r="AE77"/>
  <c r="G77" s="1"/>
  <c r="AE76"/>
  <c r="G76" s="1"/>
  <c r="AE75"/>
  <c r="G75" s="1"/>
  <c r="AE74"/>
  <c r="G74" s="1"/>
  <c r="AE71"/>
  <c r="G71" s="1"/>
  <c r="AE70"/>
  <c r="G70" s="1"/>
  <c r="AE69"/>
  <c r="G69" s="1"/>
  <c r="AE68"/>
  <c r="G68" s="1"/>
  <c r="AE67"/>
  <c r="G67" s="1"/>
  <c r="AE66"/>
  <c r="G66" s="1"/>
  <c r="AE65"/>
  <c r="G65" s="1"/>
  <c r="AE64"/>
  <c r="G64" s="1"/>
  <c r="AE63"/>
  <c r="G63" s="1"/>
  <c r="AE62"/>
  <c r="G62" s="1"/>
  <c r="AE61"/>
  <c r="G61" s="1"/>
  <c r="AE60"/>
  <c r="G60" s="1"/>
  <c r="AE59"/>
  <c r="G59" s="1"/>
  <c r="AE58"/>
  <c r="G58" s="1"/>
  <c r="H58" s="1"/>
  <c r="AF56"/>
  <c r="F56" s="1"/>
  <c r="AF55"/>
  <c r="F55" s="1"/>
  <c r="AF54"/>
  <c r="F54" s="1"/>
  <c r="AF53"/>
  <c r="F53" s="1"/>
  <c r="AF52"/>
  <c r="F52" s="1"/>
  <c r="AF51"/>
  <c r="F51" s="1"/>
  <c r="AF50"/>
  <c r="F50" s="1"/>
  <c r="AF49"/>
  <c r="F49" s="1"/>
  <c r="H49" s="1"/>
  <c r="AF48"/>
  <c r="F48" s="1"/>
  <c r="AF47"/>
  <c r="F47" s="1"/>
  <c r="AE296"/>
  <c r="G296" s="1"/>
  <c r="AF296"/>
  <c r="F296" s="1"/>
  <c r="AE294"/>
  <c r="G294" s="1"/>
  <c r="AF294"/>
  <c r="F294" s="1"/>
  <c r="AE292"/>
  <c r="G292" s="1"/>
  <c r="AF292"/>
  <c r="F292" s="1"/>
  <c r="AE290"/>
  <c r="G290" s="1"/>
  <c r="AF290"/>
  <c r="F290" s="1"/>
  <c r="AF289"/>
  <c r="F289" s="1"/>
  <c r="AF288"/>
  <c r="F288" s="1"/>
  <c r="AF287"/>
  <c r="F287" s="1"/>
  <c r="AF286"/>
  <c r="F286" s="1"/>
  <c r="AF285"/>
  <c r="F285" s="1"/>
  <c r="AF284"/>
  <c r="F284" s="1"/>
  <c r="AF283"/>
  <c r="F283" s="1"/>
  <c r="AF282"/>
  <c r="F282" s="1"/>
  <c r="H282" s="1"/>
  <c r="AF281"/>
  <c r="F281" s="1"/>
  <c r="I281" s="1"/>
  <c r="AF280"/>
  <c r="F280" s="1"/>
  <c r="AF279"/>
  <c r="F279" s="1"/>
  <c r="I279" s="1"/>
  <c r="AF278"/>
  <c r="F278" s="1"/>
  <c r="H278" s="1"/>
  <c r="AF277"/>
  <c r="F277" s="1"/>
  <c r="AF276"/>
  <c r="F276" s="1"/>
  <c r="H276" s="1"/>
  <c r="AF275"/>
  <c r="F275" s="1"/>
  <c r="AF274"/>
  <c r="F274" s="1"/>
  <c r="H274" s="1"/>
  <c r="AF273"/>
  <c r="F273" s="1"/>
  <c r="AF272"/>
  <c r="F272" s="1"/>
  <c r="AF271"/>
  <c r="F271" s="1"/>
  <c r="AF270"/>
  <c r="F270" s="1"/>
  <c r="AF269"/>
  <c r="F269" s="1"/>
  <c r="AF268"/>
  <c r="F268" s="1"/>
  <c r="AF267"/>
  <c r="F267" s="1"/>
  <c r="AF266"/>
  <c r="F266" s="1"/>
  <c r="AF265"/>
  <c r="F265" s="1"/>
  <c r="AF264"/>
  <c r="F264" s="1"/>
  <c r="H264" s="1"/>
  <c r="AF263"/>
  <c r="F263" s="1"/>
  <c r="I263" s="1"/>
  <c r="AF262"/>
  <c r="F262" s="1"/>
  <c r="AF261"/>
  <c r="F261" s="1"/>
  <c r="I261" s="1"/>
  <c r="AF260"/>
  <c r="F260" s="1"/>
  <c r="AF259"/>
  <c r="F259" s="1"/>
  <c r="AF258"/>
  <c r="F258" s="1"/>
  <c r="AF257"/>
  <c r="F257" s="1"/>
  <c r="AF256"/>
  <c r="F256" s="1"/>
  <c r="AF255"/>
  <c r="F255" s="1"/>
  <c r="AF254"/>
  <c r="F254" s="1"/>
  <c r="AF253"/>
  <c r="F253" s="1"/>
  <c r="AF252"/>
  <c r="F252" s="1"/>
  <c r="AF251"/>
  <c r="F251" s="1"/>
  <c r="AF250"/>
  <c r="F250" s="1"/>
  <c r="H250" s="1"/>
  <c r="AF249"/>
  <c r="F249" s="1"/>
  <c r="AF248"/>
  <c r="F248" s="1"/>
  <c r="AF247"/>
  <c r="F247" s="1"/>
  <c r="AF246"/>
  <c r="F246" s="1"/>
  <c r="AF245"/>
  <c r="F245" s="1"/>
  <c r="I245" s="1"/>
  <c r="AF244"/>
  <c r="F244" s="1"/>
  <c r="H244" s="1"/>
  <c r="AF243"/>
  <c r="F243" s="1"/>
  <c r="AF242"/>
  <c r="F242" s="1"/>
  <c r="H242" s="1"/>
  <c r="AE240"/>
  <c r="G240" s="1"/>
  <c r="AE239"/>
  <c r="G239" s="1"/>
  <c r="H239" s="1"/>
  <c r="AE238"/>
  <c r="G238" s="1"/>
  <c r="AE237"/>
  <c r="G237" s="1"/>
  <c r="H237" s="1"/>
  <c r="AE236"/>
  <c r="G236" s="1"/>
  <c r="AE235"/>
  <c r="G235" s="1"/>
  <c r="AE234"/>
  <c r="G234" s="1"/>
  <c r="AE233"/>
  <c r="G233" s="1"/>
  <c r="AE232"/>
  <c r="G232" s="1"/>
  <c r="AE231"/>
  <c r="G231" s="1"/>
  <c r="AE230"/>
  <c r="G230" s="1"/>
  <c r="AE229"/>
  <c r="G229" s="1"/>
  <c r="AE228"/>
  <c r="G228" s="1"/>
  <c r="AE227"/>
  <c r="G227" s="1"/>
  <c r="AE226"/>
  <c r="G226" s="1"/>
  <c r="AE225"/>
  <c r="G225" s="1"/>
  <c r="H225" s="1"/>
  <c r="AE224"/>
  <c r="G224" s="1"/>
  <c r="AE223"/>
  <c r="G223" s="1"/>
  <c r="AE222"/>
  <c r="G222" s="1"/>
  <c r="AE221"/>
  <c r="G221" s="1"/>
  <c r="AE220"/>
  <c r="G220" s="1"/>
  <c r="AE219"/>
  <c r="G219" s="1"/>
  <c r="AE218"/>
  <c r="G218" s="1"/>
  <c r="AE217"/>
  <c r="G217" s="1"/>
  <c r="AE216"/>
  <c r="G216" s="1"/>
  <c r="AE215"/>
  <c r="G215" s="1"/>
  <c r="AE214"/>
  <c r="G214" s="1"/>
  <c r="AE213"/>
  <c r="G213" s="1"/>
  <c r="H213" s="1"/>
  <c r="AE212"/>
  <c r="G212" s="1"/>
  <c r="AE211"/>
  <c r="G211" s="1"/>
  <c r="AE210"/>
  <c r="G210" s="1"/>
  <c r="AF208"/>
  <c r="F208" s="1"/>
  <c r="AF207"/>
  <c r="F207" s="1"/>
  <c r="AF206"/>
  <c r="F206" s="1"/>
  <c r="AF205"/>
  <c r="F205" s="1"/>
  <c r="AF204"/>
  <c r="F204" s="1"/>
  <c r="AF203"/>
  <c r="F203" s="1"/>
  <c r="I203" s="1"/>
  <c r="AF202"/>
  <c r="F202" s="1"/>
  <c r="H202" s="1"/>
  <c r="AF201"/>
  <c r="F201" s="1"/>
  <c r="AF200"/>
  <c r="F200" s="1"/>
  <c r="H200" s="1"/>
  <c r="AF199"/>
  <c r="F199" s="1"/>
  <c r="AF198"/>
  <c r="F198" s="1"/>
  <c r="AF197"/>
  <c r="F197" s="1"/>
  <c r="AF196"/>
  <c r="F196" s="1"/>
  <c r="AF195"/>
  <c r="F195" s="1"/>
  <c r="AF194"/>
  <c r="F194" s="1"/>
  <c r="H194" s="1"/>
  <c r="AF193"/>
  <c r="F193" s="1"/>
  <c r="AF192"/>
  <c r="F192" s="1"/>
  <c r="AF191"/>
  <c r="F191" s="1"/>
  <c r="I191" s="1"/>
  <c r="AF190"/>
  <c r="F190" s="1"/>
  <c r="AF189"/>
  <c r="F189" s="1"/>
  <c r="AF188"/>
  <c r="F188" s="1"/>
  <c r="AF187"/>
  <c r="F187" s="1"/>
  <c r="AF186"/>
  <c r="F186" s="1"/>
  <c r="H186" s="1"/>
  <c r="AF185"/>
  <c r="F185" s="1"/>
  <c r="AF184"/>
  <c r="F184" s="1"/>
  <c r="H184" s="1"/>
  <c r="AF183"/>
  <c r="F183" s="1"/>
  <c r="AF182"/>
  <c r="F182" s="1"/>
  <c r="H182" s="1"/>
  <c r="AF181"/>
  <c r="F181" s="1"/>
  <c r="I181" s="1"/>
  <c r="AF180"/>
  <c r="F180" s="1"/>
  <c r="AF179"/>
  <c r="F179" s="1"/>
  <c r="AF178"/>
  <c r="F178" s="1"/>
  <c r="H178" s="1"/>
  <c r="AF177"/>
  <c r="F177" s="1"/>
  <c r="AF176"/>
  <c r="F176" s="1"/>
  <c r="AF175"/>
  <c r="F175" s="1"/>
  <c r="I175" s="1"/>
  <c r="AF174"/>
  <c r="F174" s="1"/>
  <c r="AF173"/>
  <c r="F173" s="1"/>
  <c r="AF172"/>
  <c r="F172" s="1"/>
  <c r="AF171"/>
  <c r="F171" s="1"/>
  <c r="AF170"/>
  <c r="F170" s="1"/>
  <c r="H170" s="1"/>
  <c r="AF169"/>
  <c r="F169" s="1"/>
  <c r="AF168"/>
  <c r="F168" s="1"/>
  <c r="H168" s="1"/>
  <c r="AF167"/>
  <c r="F167" s="1"/>
  <c r="AF166"/>
  <c r="F166" s="1"/>
  <c r="AF165"/>
  <c r="F165" s="1"/>
  <c r="I165" s="1"/>
  <c r="AF164"/>
  <c r="F164" s="1"/>
  <c r="AF163"/>
  <c r="F163" s="1"/>
  <c r="AF162"/>
  <c r="F162" s="1"/>
  <c r="H162" s="1"/>
  <c r="AF159"/>
  <c r="F159" s="1"/>
  <c r="I159" s="1"/>
  <c r="AF158"/>
  <c r="F158" s="1"/>
  <c r="H158" s="1"/>
  <c r="AF157"/>
  <c r="F157" s="1"/>
  <c r="I157" s="1"/>
  <c r="AF156"/>
  <c r="F156" s="1"/>
  <c r="AF155"/>
  <c r="F155" s="1"/>
  <c r="AF154"/>
  <c r="F154" s="1"/>
  <c r="AE152"/>
  <c r="G152" s="1"/>
  <c r="AE151"/>
  <c r="G151" s="1"/>
  <c r="H151" s="1"/>
  <c r="AE150"/>
  <c r="G150" s="1"/>
  <c r="AE149"/>
  <c r="G149" s="1"/>
  <c r="H149" s="1"/>
  <c r="AE148"/>
  <c r="G148" s="1"/>
  <c r="AE147"/>
  <c r="G147" s="1"/>
  <c r="AE146"/>
  <c r="G146" s="1"/>
  <c r="AF144"/>
  <c r="F144" s="1"/>
  <c r="AF143"/>
  <c r="F143" s="1"/>
  <c r="I143" s="1"/>
  <c r="AF142"/>
  <c r="F142" s="1"/>
  <c r="AF141"/>
  <c r="F141" s="1"/>
  <c r="I141" s="1"/>
  <c r="AF140"/>
  <c r="F140" s="1"/>
  <c r="H140" s="1"/>
  <c r="AF139"/>
  <c r="F139" s="1"/>
  <c r="AF138"/>
  <c r="F138" s="1"/>
  <c r="H138" s="1"/>
  <c r="AE136"/>
  <c r="G136" s="1"/>
  <c r="AE135"/>
  <c r="G135" s="1"/>
  <c r="AE134"/>
  <c r="G134" s="1"/>
  <c r="AE133"/>
  <c r="G133" s="1"/>
  <c r="AE132"/>
  <c r="G132" s="1"/>
  <c r="AE131"/>
  <c r="G131" s="1"/>
  <c r="H131" s="1"/>
  <c r="AE130"/>
  <c r="G130" s="1"/>
  <c r="AE129"/>
  <c r="G129" s="1"/>
  <c r="AE128"/>
  <c r="G128" s="1"/>
  <c r="AE127"/>
  <c r="G127" s="1"/>
  <c r="AE126"/>
  <c r="G126" s="1"/>
  <c r="AE125"/>
  <c r="G125" s="1"/>
  <c r="AE124"/>
  <c r="G124" s="1"/>
  <c r="AE123"/>
  <c r="G123" s="1"/>
  <c r="AE122"/>
  <c r="G122" s="1"/>
  <c r="AE121"/>
  <c r="G121" s="1"/>
  <c r="AE120"/>
  <c r="G120" s="1"/>
  <c r="AE119"/>
  <c r="G119" s="1"/>
  <c r="AE118"/>
  <c r="G118" s="1"/>
  <c r="AE117"/>
  <c r="G117" s="1"/>
  <c r="H117" s="1"/>
  <c r="AE116"/>
  <c r="G116" s="1"/>
  <c r="AE115"/>
  <c r="G115" s="1"/>
  <c r="AE114"/>
  <c r="G114" s="1"/>
  <c r="AE113"/>
  <c r="G113" s="1"/>
  <c r="AE112"/>
  <c r="G112" s="1"/>
  <c r="AE111"/>
  <c r="G111" s="1"/>
  <c r="AE110"/>
  <c r="G110" s="1"/>
  <c r="AE109"/>
  <c r="G109" s="1"/>
  <c r="H109" s="1"/>
  <c r="AE108"/>
  <c r="G108" s="1"/>
  <c r="AE107"/>
  <c r="G107" s="1"/>
  <c r="AE106"/>
  <c r="G106" s="1"/>
  <c r="AE105"/>
  <c r="G105" s="1"/>
  <c r="H105" s="1"/>
  <c r="AE104"/>
  <c r="G104" s="1"/>
  <c r="AE103"/>
  <c r="G103" s="1"/>
  <c r="H103" s="1"/>
  <c r="AE102"/>
  <c r="G102" s="1"/>
  <c r="AE101"/>
  <c r="G101" s="1"/>
  <c r="AE100"/>
  <c r="G100" s="1"/>
  <c r="AE99"/>
  <c r="G99" s="1"/>
  <c r="AE98"/>
  <c r="G98" s="1"/>
  <c r="AE97"/>
  <c r="G97" s="1"/>
  <c r="AE96"/>
  <c r="G96" s="1"/>
  <c r="AE95"/>
  <c r="G95" s="1"/>
  <c r="AE94"/>
  <c r="G94" s="1"/>
  <c r="AE93"/>
  <c r="G93" s="1"/>
  <c r="H93" s="1"/>
  <c r="AE92"/>
  <c r="G92" s="1"/>
  <c r="AE91"/>
  <c r="G91" s="1"/>
  <c r="AE90"/>
  <c r="G90" s="1"/>
  <c r="AF88"/>
  <c r="F88" s="1"/>
  <c r="H88" s="1"/>
  <c r="AF87"/>
  <c r="F87" s="1"/>
  <c r="I87" s="1"/>
  <c r="AF86"/>
  <c r="F86" s="1"/>
  <c r="AF85"/>
  <c r="F85" s="1"/>
  <c r="AF84"/>
  <c r="F84" s="1"/>
  <c r="AF83"/>
  <c r="F83" s="1"/>
  <c r="I83" s="1"/>
  <c r="AF82"/>
  <c r="F82" s="1"/>
  <c r="E282"/>
  <c r="E290"/>
  <c r="AF62"/>
  <c r="F62" s="1"/>
  <c r="AF66"/>
  <c r="F66" s="1"/>
  <c r="AF70"/>
  <c r="F70" s="1"/>
  <c r="AF76"/>
  <c r="F76" s="1"/>
  <c r="H76" s="1"/>
  <c r="AF80"/>
  <c r="F80" s="1"/>
  <c r="E210"/>
  <c r="E218"/>
  <c r="E226"/>
  <c r="AF37"/>
  <c r="F37" s="1"/>
  <c r="AE39"/>
  <c r="G39" s="1"/>
  <c r="AF41"/>
  <c r="F41" s="1"/>
  <c r="AE42"/>
  <c r="G42" s="1"/>
  <c r="AE44"/>
  <c r="G44" s="1"/>
  <c r="AE46"/>
  <c r="G46" s="1"/>
  <c r="AE50"/>
  <c r="G50" s="1"/>
  <c r="AE54"/>
  <c r="G54" s="1"/>
  <c r="AF61"/>
  <c r="F61" s="1"/>
  <c r="I61" s="1"/>
  <c r="AF65"/>
  <c r="F65" s="1"/>
  <c r="AF69"/>
  <c r="F69" s="1"/>
  <c r="AF75"/>
  <c r="F75" s="1"/>
  <c r="AF79"/>
  <c r="F79" s="1"/>
  <c r="I79" s="1"/>
  <c r="E44" i="13"/>
  <c r="E38"/>
  <c r="E120"/>
  <c r="E18"/>
  <c r="E24"/>
  <c r="E53"/>
  <c r="E157"/>
  <c r="E12"/>
  <c r="E33"/>
  <c r="E58"/>
  <c r="E103"/>
  <c r="E94"/>
  <c r="E52"/>
  <c r="E73"/>
  <c r="E113"/>
  <c r="E143"/>
  <c r="E138"/>
  <c r="E13"/>
  <c r="E32"/>
  <c r="E45"/>
  <c r="E64"/>
  <c r="E78"/>
  <c r="E98"/>
  <c r="E123"/>
  <c r="E139"/>
  <c r="E158"/>
  <c r="E72"/>
  <c r="E87"/>
  <c r="E129"/>
  <c r="E149"/>
  <c r="E127"/>
  <c r="E10"/>
  <c r="E30"/>
  <c r="E50"/>
  <c r="E70"/>
  <c r="E110"/>
  <c r="E163"/>
  <c r="E17"/>
  <c r="E28"/>
  <c r="E37"/>
  <c r="E48"/>
  <c r="E57"/>
  <c r="E68"/>
  <c r="E77"/>
  <c r="E93"/>
  <c r="E104"/>
  <c r="E122"/>
  <c r="E133"/>
  <c r="E145"/>
  <c r="E185"/>
  <c r="E183"/>
  <c r="E20"/>
  <c r="E40"/>
  <c r="E60"/>
  <c r="E80"/>
  <c r="E89"/>
  <c r="E105"/>
  <c r="E114"/>
  <c r="E130"/>
  <c r="E142"/>
  <c r="E152"/>
  <c r="E159"/>
  <c r="E164"/>
  <c r="E179"/>
  <c r="E14"/>
  <c r="E22"/>
  <c r="E29"/>
  <c r="E34"/>
  <c r="E42"/>
  <c r="E49"/>
  <c r="E54"/>
  <c r="E62"/>
  <c r="E69"/>
  <c r="E74"/>
  <c r="E82"/>
  <c r="E90"/>
  <c r="E99"/>
  <c r="E107"/>
  <c r="E117"/>
  <c r="E125"/>
  <c r="E154"/>
  <c r="E177"/>
  <c r="E172"/>
  <c r="E182"/>
  <c r="E21"/>
  <c r="E41"/>
  <c r="E81"/>
  <c r="E86"/>
  <c r="E126"/>
  <c r="E146"/>
  <c r="E176"/>
  <c r="E16"/>
  <c r="E36"/>
  <c r="E56"/>
  <c r="E76"/>
  <c r="E136"/>
  <c r="E141"/>
  <c r="E171"/>
  <c r="E186"/>
  <c r="E11"/>
  <c r="E15"/>
  <c r="E19"/>
  <c r="E23"/>
  <c r="E27"/>
  <c r="E31"/>
  <c r="E35"/>
  <c r="E39"/>
  <c r="E43"/>
  <c r="E47"/>
  <c r="E51"/>
  <c r="E55"/>
  <c r="E59"/>
  <c r="E63"/>
  <c r="E67"/>
  <c r="E71"/>
  <c r="E75"/>
  <c r="E79"/>
  <c r="E84"/>
  <c r="E88"/>
  <c r="E92"/>
  <c r="E97"/>
  <c r="E102"/>
  <c r="E106"/>
  <c r="E112"/>
  <c r="E119"/>
  <c r="E124"/>
  <c r="E128"/>
  <c r="E135"/>
  <c r="E140"/>
  <c r="E144"/>
  <c r="E151"/>
  <c r="E156"/>
  <c r="E165"/>
  <c r="E162"/>
  <c r="E168"/>
  <c r="E175"/>
  <c r="E181"/>
  <c r="E187"/>
  <c r="E61"/>
  <c r="E26"/>
  <c r="E46"/>
  <c r="E66"/>
  <c r="E91"/>
  <c r="E96"/>
  <c r="E101"/>
  <c r="E111"/>
  <c r="E155"/>
  <c r="E161"/>
  <c r="E166"/>
  <c r="AF187"/>
  <c r="F187" s="1"/>
  <c r="AF189"/>
  <c r="F189" s="1"/>
  <c r="AF185"/>
  <c r="F185" s="1"/>
  <c r="AF182"/>
  <c r="F182" s="1"/>
  <c r="AF177"/>
  <c r="F177" s="1"/>
  <c r="AF174"/>
  <c r="F174" s="1"/>
  <c r="AF169"/>
  <c r="F169" s="1"/>
  <c r="AF166"/>
  <c r="F166" s="1"/>
  <c r="AF161"/>
  <c r="F161" s="1"/>
  <c r="AF158"/>
  <c r="F158" s="1"/>
  <c r="AF153"/>
  <c r="F153" s="1"/>
  <c r="AF150"/>
  <c r="F150" s="1"/>
  <c r="AF145"/>
  <c r="F145" s="1"/>
  <c r="AF142"/>
  <c r="F142" s="1"/>
  <c r="AF137"/>
  <c r="F137" s="1"/>
  <c r="AF134"/>
  <c r="F134" s="1"/>
  <c r="AF129"/>
  <c r="F129" s="1"/>
  <c r="AF126"/>
  <c r="F126" s="1"/>
  <c r="AF121"/>
  <c r="F121" s="1"/>
  <c r="AF118"/>
  <c r="F118" s="1"/>
  <c r="AF113"/>
  <c r="F113" s="1"/>
  <c r="AF110"/>
  <c r="F110" s="1"/>
  <c r="AF105"/>
  <c r="F105" s="1"/>
  <c r="AF102"/>
  <c r="F102" s="1"/>
  <c r="AF97"/>
  <c r="F97" s="1"/>
  <c r="AF94"/>
  <c r="F94" s="1"/>
  <c r="AF89"/>
  <c r="F89" s="1"/>
  <c r="AF86"/>
  <c r="F86" s="1"/>
  <c r="AF81"/>
  <c r="F81" s="1"/>
  <c r="AF78"/>
  <c r="F78" s="1"/>
  <c r="AF73"/>
  <c r="F73" s="1"/>
  <c r="AF70"/>
  <c r="F70" s="1"/>
  <c r="AF65"/>
  <c r="F65" s="1"/>
  <c r="AF62"/>
  <c r="F62" s="1"/>
  <c r="AF57"/>
  <c r="F57" s="1"/>
  <c r="AF54"/>
  <c r="F54" s="1"/>
  <c r="AF49"/>
  <c r="F49" s="1"/>
  <c r="AF46"/>
  <c r="F46" s="1"/>
  <c r="AF41"/>
  <c r="F41" s="1"/>
  <c r="AF38"/>
  <c r="F38" s="1"/>
  <c r="AF33"/>
  <c r="F33" s="1"/>
  <c r="AF30"/>
  <c r="F30" s="1"/>
  <c r="AF25"/>
  <c r="F25" s="1"/>
  <c r="AF22"/>
  <c r="F22" s="1"/>
  <c r="AF17"/>
  <c r="F17" s="1"/>
  <c r="AF14"/>
  <c r="F14" s="1"/>
  <c r="D186"/>
  <c r="AE184"/>
  <c r="G184" s="1"/>
  <c r="D182"/>
  <c r="AE181"/>
  <c r="G181" s="1"/>
  <c r="D178"/>
  <c r="AD178" s="1"/>
  <c r="AE176"/>
  <c r="G176" s="1"/>
  <c r="D172"/>
  <c r="D166"/>
  <c r="D162"/>
  <c r="D160"/>
  <c r="AD160" s="1"/>
  <c r="AE180"/>
  <c r="G180" s="1"/>
  <c r="AE160"/>
  <c r="G160" s="1"/>
  <c r="D14"/>
  <c r="D10"/>
  <c r="AD157"/>
  <c r="D157" s="1"/>
  <c r="AD154"/>
  <c r="D154" s="1"/>
  <c r="AE153"/>
  <c r="G153" s="1"/>
  <c r="AD152"/>
  <c r="D152" s="1"/>
  <c r="AD151"/>
  <c r="D151" s="1"/>
  <c r="AE150"/>
  <c r="G150" s="1"/>
  <c r="AE147"/>
  <c r="G147" s="1"/>
  <c r="AE144"/>
  <c r="G144" s="1"/>
  <c r="AD141"/>
  <c r="D141" s="1"/>
  <c r="AD138"/>
  <c r="D138" s="1"/>
  <c r="AE137"/>
  <c r="G137" s="1"/>
  <c r="AD136"/>
  <c r="D136" s="1"/>
  <c r="AD135"/>
  <c r="D135" s="1"/>
  <c r="AE134"/>
  <c r="G134" s="1"/>
  <c r="AE131"/>
  <c r="G131" s="1"/>
  <c r="AE128"/>
  <c r="G128" s="1"/>
  <c r="AD125"/>
  <c r="D125" s="1"/>
  <c r="AD122"/>
  <c r="D122" s="1"/>
  <c r="AE121"/>
  <c r="G121" s="1"/>
  <c r="AD120"/>
  <c r="D120" s="1"/>
  <c r="AD119"/>
  <c r="D119" s="1"/>
  <c r="AE118"/>
  <c r="G118" s="1"/>
  <c r="AE115"/>
  <c r="G115" s="1"/>
  <c r="AD110"/>
  <c r="D110" s="1"/>
  <c r="AE109"/>
  <c r="G109" s="1"/>
  <c r="AE107"/>
  <c r="G107" s="1"/>
  <c r="AD102"/>
  <c r="D102" s="1"/>
  <c r="AE101"/>
  <c r="G101" s="1"/>
  <c r="AE99"/>
  <c r="G99" s="1"/>
  <c r="AD96"/>
  <c r="D96" s="1"/>
  <c r="AE95"/>
  <c r="G95" s="1"/>
  <c r="AD92"/>
  <c r="D92" s="1"/>
  <c r="AE91"/>
  <c r="G91" s="1"/>
  <c r="AD88"/>
  <c r="D88" s="1"/>
  <c r="AE87"/>
  <c r="G87" s="1"/>
  <c r="AD84"/>
  <c r="D84" s="1"/>
  <c r="AE83"/>
  <c r="G83" s="1"/>
  <c r="AD80"/>
  <c r="D80" s="1"/>
  <c r="AE79"/>
  <c r="G79" s="1"/>
  <c r="AD76"/>
  <c r="D76" s="1"/>
  <c r="AE75"/>
  <c r="G75" s="1"/>
  <c r="AD72"/>
  <c r="D72" s="1"/>
  <c r="AE71"/>
  <c r="G71" s="1"/>
  <c r="AD68"/>
  <c r="D68" s="1"/>
  <c r="AE67"/>
  <c r="G67" s="1"/>
  <c r="AD64"/>
  <c r="D64" s="1"/>
  <c r="AE63"/>
  <c r="G63" s="1"/>
  <c r="AD60"/>
  <c r="D60" s="1"/>
  <c r="AE59"/>
  <c r="G59" s="1"/>
  <c r="AD56"/>
  <c r="D56" s="1"/>
  <c r="AE55"/>
  <c r="G55" s="1"/>
  <c r="AD52"/>
  <c r="D52" s="1"/>
  <c r="AE51"/>
  <c r="G51" s="1"/>
  <c r="AD48"/>
  <c r="D48" s="1"/>
  <c r="AE47"/>
  <c r="G47" s="1"/>
  <c r="AD44"/>
  <c r="D44" s="1"/>
  <c r="AE43"/>
  <c r="G43" s="1"/>
  <c r="AD40"/>
  <c r="D40" s="1"/>
  <c r="AE39"/>
  <c r="G39" s="1"/>
  <c r="AD36"/>
  <c r="D36" s="1"/>
  <c r="AE35"/>
  <c r="G35" s="1"/>
  <c r="AD32"/>
  <c r="D32" s="1"/>
  <c r="AE31"/>
  <c r="G31" s="1"/>
  <c r="AD28"/>
  <c r="D28" s="1"/>
  <c r="AE27"/>
  <c r="G27" s="1"/>
  <c r="AD24"/>
  <c r="D24" s="1"/>
  <c r="AE23"/>
  <c r="G23" s="1"/>
  <c r="AD20"/>
  <c r="D20" s="1"/>
  <c r="AE19"/>
  <c r="G19" s="1"/>
  <c r="AD16"/>
  <c r="D16" s="1"/>
  <c r="AE15"/>
  <c r="G15" s="1"/>
  <c r="AE13"/>
  <c r="G13" s="1"/>
  <c r="AE11"/>
  <c r="G11" s="1"/>
  <c r="AG188"/>
  <c r="AG184"/>
  <c r="AG180"/>
  <c r="AG176"/>
  <c r="AG172"/>
  <c r="AG166"/>
  <c r="AG164"/>
  <c r="AG160"/>
  <c r="AG108"/>
  <c r="AG139"/>
  <c r="AG18"/>
  <c r="AG126"/>
  <c r="AG105"/>
  <c r="AG94"/>
  <c r="AG64"/>
  <c r="AG23"/>
  <c r="AG124"/>
  <c r="AG93"/>
  <c r="AG15"/>
  <c r="AG24"/>
  <c r="AG133"/>
  <c r="AG29"/>
  <c r="AG36"/>
  <c r="AG129"/>
  <c r="AG73"/>
  <c r="AG49"/>
  <c r="AG45"/>
  <c r="AG156"/>
  <c r="AG32"/>
  <c r="AG113"/>
  <c r="AG84"/>
  <c r="AG80"/>
  <c r="AG51"/>
  <c r="AG77"/>
  <c r="AG13"/>
  <c r="AG154"/>
  <c r="AG150"/>
  <c r="AG66"/>
  <c r="AG42"/>
  <c r="AG88"/>
  <c r="AG119"/>
  <c r="AG59"/>
  <c r="AD12"/>
  <c r="AG99"/>
  <c r="AG95"/>
  <c r="AG141"/>
  <c r="AF183"/>
  <c r="F183" s="1"/>
  <c r="AF180"/>
  <c r="F180" s="1"/>
  <c r="AF175"/>
  <c r="F175" s="1"/>
  <c r="AF172"/>
  <c r="F172" s="1"/>
  <c r="AF167"/>
  <c r="F167" s="1"/>
  <c r="AF164"/>
  <c r="F164" s="1"/>
  <c r="AF159"/>
  <c r="F159" s="1"/>
  <c r="AF156"/>
  <c r="F156" s="1"/>
  <c r="AF151"/>
  <c r="F151" s="1"/>
  <c r="AF148"/>
  <c r="F148" s="1"/>
  <c r="AF143"/>
  <c r="F143" s="1"/>
  <c r="AF140"/>
  <c r="F140" s="1"/>
  <c r="AF135"/>
  <c r="F135" s="1"/>
  <c r="AF132"/>
  <c r="F132" s="1"/>
  <c r="AF127"/>
  <c r="F127" s="1"/>
  <c r="AF124"/>
  <c r="F124" s="1"/>
  <c r="AF119"/>
  <c r="F119" s="1"/>
  <c r="AF116"/>
  <c r="F116" s="1"/>
  <c r="AF111"/>
  <c r="F111" s="1"/>
  <c r="AF108"/>
  <c r="F108" s="1"/>
  <c r="AF103"/>
  <c r="F103" s="1"/>
  <c r="AF100"/>
  <c r="F100" s="1"/>
  <c r="AF95"/>
  <c r="F95" s="1"/>
  <c r="AF92"/>
  <c r="F92" s="1"/>
  <c r="AF87"/>
  <c r="F87" s="1"/>
  <c r="AF84"/>
  <c r="F84" s="1"/>
  <c r="AF79"/>
  <c r="F79" s="1"/>
  <c r="AF76"/>
  <c r="F76" s="1"/>
  <c r="AF71"/>
  <c r="F71" s="1"/>
  <c r="AF68"/>
  <c r="F68" s="1"/>
  <c r="AF63"/>
  <c r="F63" s="1"/>
  <c r="AF60"/>
  <c r="F60" s="1"/>
  <c r="AF55"/>
  <c r="F55" s="1"/>
  <c r="AF52"/>
  <c r="F52" s="1"/>
  <c r="AF47"/>
  <c r="F47" s="1"/>
  <c r="AF44"/>
  <c r="F44" s="1"/>
  <c r="AF39"/>
  <c r="F39" s="1"/>
  <c r="AF36"/>
  <c r="F36" s="1"/>
  <c r="AF31"/>
  <c r="F31" s="1"/>
  <c r="AF28"/>
  <c r="F28" s="1"/>
  <c r="AF23"/>
  <c r="F23" s="1"/>
  <c r="AF20"/>
  <c r="F20" s="1"/>
  <c r="AF15"/>
  <c r="F15" s="1"/>
  <c r="AF12"/>
  <c r="F12" s="1"/>
  <c r="D189"/>
  <c r="AE188"/>
  <c r="G188" s="1"/>
  <c r="D183"/>
  <c r="AD183" s="1"/>
  <c r="D179"/>
  <c r="AE178"/>
  <c r="G178" s="1"/>
  <c r="D175"/>
  <c r="AE174"/>
  <c r="G174" s="1"/>
  <c r="AE170"/>
  <c r="G170" s="1"/>
  <c r="AE169"/>
  <c r="G169" s="1"/>
  <c r="D168"/>
  <c r="AE167"/>
  <c r="G167" s="1"/>
  <c r="D164"/>
  <c r="D163"/>
  <c r="AE177"/>
  <c r="G177" s="1"/>
  <c r="D171"/>
  <c r="D11"/>
  <c r="AE159"/>
  <c r="G159" s="1"/>
  <c r="AE156"/>
  <c r="G156" s="1"/>
  <c r="AD153"/>
  <c r="D153" s="1"/>
  <c r="AD150"/>
  <c r="D150" s="1"/>
  <c r="AE149"/>
  <c r="G149" s="1"/>
  <c r="AD148"/>
  <c r="D148" s="1"/>
  <c r="AD147"/>
  <c r="D147" s="1"/>
  <c r="AE146"/>
  <c r="G146" s="1"/>
  <c r="AE143"/>
  <c r="G143" s="1"/>
  <c r="AE140"/>
  <c r="G140" s="1"/>
  <c r="AD137"/>
  <c r="D137" s="1"/>
  <c r="AD134"/>
  <c r="D134" s="1"/>
  <c r="AE133"/>
  <c r="G133" s="1"/>
  <c r="AD132"/>
  <c r="D132" s="1"/>
  <c r="AD131"/>
  <c r="D131" s="1"/>
  <c r="AE130"/>
  <c r="G130" s="1"/>
  <c r="AE127"/>
  <c r="G127" s="1"/>
  <c r="AE124"/>
  <c r="G124" s="1"/>
  <c r="AD121"/>
  <c r="D121" s="1"/>
  <c r="AD118"/>
  <c r="D118" s="1"/>
  <c r="AE117"/>
  <c r="G117" s="1"/>
  <c r="AD116"/>
  <c r="D116" s="1"/>
  <c r="AD115"/>
  <c r="D115" s="1"/>
  <c r="AE114"/>
  <c r="G114" s="1"/>
  <c r="AE112"/>
  <c r="G112" s="1"/>
  <c r="AD109"/>
  <c r="D109" s="1"/>
  <c r="AD108"/>
  <c r="D108" s="1"/>
  <c r="AD107"/>
  <c r="D107" s="1"/>
  <c r="AE106"/>
  <c r="G106" s="1"/>
  <c r="AE104"/>
  <c r="G104" s="1"/>
  <c r="AD101"/>
  <c r="D101" s="1"/>
  <c r="AD100"/>
  <c r="D100" s="1"/>
  <c r="AD99"/>
  <c r="D99" s="1"/>
  <c r="AE98"/>
  <c r="G98" s="1"/>
  <c r="AD95"/>
  <c r="D95" s="1"/>
  <c r="AE94"/>
  <c r="G94" s="1"/>
  <c r="AD91"/>
  <c r="D91" s="1"/>
  <c r="AE90"/>
  <c r="G90" s="1"/>
  <c r="AD87"/>
  <c r="D87" s="1"/>
  <c r="AE86"/>
  <c r="G86" s="1"/>
  <c r="AD83"/>
  <c r="D83" s="1"/>
  <c r="AE82"/>
  <c r="G82" s="1"/>
  <c r="AD79"/>
  <c r="D79" s="1"/>
  <c r="AE78"/>
  <c r="G78" s="1"/>
  <c r="AD75"/>
  <c r="D75" s="1"/>
  <c r="AE74"/>
  <c r="G74" s="1"/>
  <c r="AD71"/>
  <c r="D71" s="1"/>
  <c r="AE70"/>
  <c r="G70" s="1"/>
  <c r="AD67"/>
  <c r="D67" s="1"/>
  <c r="AE66"/>
  <c r="G66" s="1"/>
  <c r="AD63"/>
  <c r="D63" s="1"/>
  <c r="AE62"/>
  <c r="G62" s="1"/>
  <c r="AD59"/>
  <c r="D59" s="1"/>
  <c r="AE58"/>
  <c r="G58" s="1"/>
  <c r="AD55"/>
  <c r="D55" s="1"/>
  <c r="AE54"/>
  <c r="G54" s="1"/>
  <c r="AD51"/>
  <c r="D51" s="1"/>
  <c r="AE50"/>
  <c r="G50" s="1"/>
  <c r="AD47"/>
  <c r="D47" s="1"/>
  <c r="AE46"/>
  <c r="G46" s="1"/>
  <c r="AD43"/>
  <c r="D43" s="1"/>
  <c r="AE42"/>
  <c r="G42" s="1"/>
  <c r="AD39"/>
  <c r="D39" s="1"/>
  <c r="AE38"/>
  <c r="G38" s="1"/>
  <c r="AD35"/>
  <c r="D35" s="1"/>
  <c r="AE34"/>
  <c r="G34" s="1"/>
  <c r="AD31"/>
  <c r="D31" s="1"/>
  <c r="AE30"/>
  <c r="G30" s="1"/>
  <c r="AD27"/>
  <c r="D27" s="1"/>
  <c r="AE26"/>
  <c r="G26" s="1"/>
  <c r="AD23"/>
  <c r="D23" s="1"/>
  <c r="AE22"/>
  <c r="G22" s="1"/>
  <c r="AD19"/>
  <c r="D19" s="1"/>
  <c r="AE18"/>
  <c r="G18" s="1"/>
  <c r="AD15"/>
  <c r="D15" s="1"/>
  <c r="H15" s="1"/>
  <c r="AG189"/>
  <c r="AG185"/>
  <c r="AG181"/>
  <c r="AG177"/>
  <c r="AG171"/>
  <c r="AG169"/>
  <c r="AG165"/>
  <c r="AG163"/>
  <c r="AG109"/>
  <c r="AG28"/>
  <c r="AG37"/>
  <c r="AG145"/>
  <c r="AG130"/>
  <c r="AG138"/>
  <c r="AG19"/>
  <c r="AG127"/>
  <c r="AG131"/>
  <c r="AG137"/>
  <c r="AG16"/>
  <c r="AG128"/>
  <c r="AG134"/>
  <c r="AG123"/>
  <c r="AG92"/>
  <c r="AG148"/>
  <c r="AG102"/>
  <c r="AG74"/>
  <c r="AG70"/>
  <c r="AG46"/>
  <c r="AG157"/>
  <c r="AG33"/>
  <c r="AG114"/>
  <c r="AG110"/>
  <c r="AG81"/>
  <c r="AG52"/>
  <c r="AG78"/>
  <c r="AG14"/>
  <c r="AG10"/>
  <c r="AG151"/>
  <c r="AG67"/>
  <c r="AG43"/>
  <c r="AG89"/>
  <c r="AG85"/>
  <c r="AG116"/>
  <c r="AD13"/>
  <c r="AG115"/>
  <c r="AG96"/>
  <c r="AG142"/>
  <c r="AF188"/>
  <c r="F188" s="1"/>
  <c r="AF186"/>
  <c r="F186" s="1"/>
  <c r="AF181"/>
  <c r="F181" s="1"/>
  <c r="AF178"/>
  <c r="F178" s="1"/>
  <c r="AF173"/>
  <c r="F173" s="1"/>
  <c r="AF170"/>
  <c r="F170" s="1"/>
  <c r="AF165"/>
  <c r="F165" s="1"/>
  <c r="AF162"/>
  <c r="F162" s="1"/>
  <c r="AF157"/>
  <c r="F157" s="1"/>
  <c r="AF154"/>
  <c r="F154" s="1"/>
  <c r="AF149"/>
  <c r="F149" s="1"/>
  <c r="AF146"/>
  <c r="F146" s="1"/>
  <c r="AF141"/>
  <c r="F141" s="1"/>
  <c r="AF138"/>
  <c r="F138" s="1"/>
  <c r="AF133"/>
  <c r="F133" s="1"/>
  <c r="AF130"/>
  <c r="F130" s="1"/>
  <c r="AF125"/>
  <c r="F125" s="1"/>
  <c r="AF122"/>
  <c r="F122" s="1"/>
  <c r="AF117"/>
  <c r="F117" s="1"/>
  <c r="AF114"/>
  <c r="F114" s="1"/>
  <c r="AF109"/>
  <c r="F109" s="1"/>
  <c r="AF106"/>
  <c r="F106" s="1"/>
  <c r="AF101"/>
  <c r="F101" s="1"/>
  <c r="AF98"/>
  <c r="F98" s="1"/>
  <c r="AF93"/>
  <c r="F93" s="1"/>
  <c r="AF90"/>
  <c r="F90" s="1"/>
  <c r="AF85"/>
  <c r="F85" s="1"/>
  <c r="AF82"/>
  <c r="F82" s="1"/>
  <c r="AF77"/>
  <c r="F77" s="1"/>
  <c r="AF74"/>
  <c r="F74" s="1"/>
  <c r="AF69"/>
  <c r="F69" s="1"/>
  <c r="AF66"/>
  <c r="F66" s="1"/>
  <c r="AF61"/>
  <c r="F61" s="1"/>
  <c r="AF58"/>
  <c r="F58" s="1"/>
  <c r="AF53"/>
  <c r="F53" s="1"/>
  <c r="AF50"/>
  <c r="F50" s="1"/>
  <c r="AF45"/>
  <c r="F45" s="1"/>
  <c r="AF42"/>
  <c r="F42" s="1"/>
  <c r="AF37"/>
  <c r="F37" s="1"/>
  <c r="AF34"/>
  <c r="F34" s="1"/>
  <c r="AF29"/>
  <c r="F29" s="1"/>
  <c r="AF26"/>
  <c r="F26" s="1"/>
  <c r="AF21"/>
  <c r="F21" s="1"/>
  <c r="AF18"/>
  <c r="F18" s="1"/>
  <c r="AF13"/>
  <c r="F13" s="1"/>
  <c r="AF10"/>
  <c r="F10" s="1"/>
  <c r="AE189"/>
  <c r="G189" s="1"/>
  <c r="D187"/>
  <c r="D184"/>
  <c r="AD184" s="1"/>
  <c r="AE183"/>
  <c r="G183" s="1"/>
  <c r="AE182"/>
  <c r="G182" s="1"/>
  <c r="D180"/>
  <c r="H180" s="1"/>
  <c r="D177"/>
  <c r="D176"/>
  <c r="AE175"/>
  <c r="G175" s="1"/>
  <c r="D173"/>
  <c r="AE172"/>
  <c r="G172" s="1"/>
  <c r="AE171"/>
  <c r="G171" s="1"/>
  <c r="AE168"/>
  <c r="G168" s="1"/>
  <c r="AE166"/>
  <c r="G166" s="1"/>
  <c r="AE162"/>
  <c r="G162" s="1"/>
  <c r="D161"/>
  <c r="D12"/>
  <c r="AD159"/>
  <c r="D159" s="1"/>
  <c r="AE158"/>
  <c r="G158" s="1"/>
  <c r="AE155"/>
  <c r="G155" s="1"/>
  <c r="AE152"/>
  <c r="G152" s="1"/>
  <c r="AD149"/>
  <c r="D149" s="1"/>
  <c r="AD146"/>
  <c r="D146" s="1"/>
  <c r="AE145"/>
  <c r="G145" s="1"/>
  <c r="AD144"/>
  <c r="D144" s="1"/>
  <c r="AD143"/>
  <c r="D143" s="1"/>
  <c r="AE142"/>
  <c r="G142" s="1"/>
  <c r="AE139"/>
  <c r="G139" s="1"/>
  <c r="AE136"/>
  <c r="G136" s="1"/>
  <c r="AD133"/>
  <c r="D133" s="1"/>
  <c r="AD130"/>
  <c r="D130" s="1"/>
  <c r="AE129"/>
  <c r="G129" s="1"/>
  <c r="AD128"/>
  <c r="D128" s="1"/>
  <c r="AD127"/>
  <c r="D127" s="1"/>
  <c r="AE126"/>
  <c r="G126" s="1"/>
  <c r="AE123"/>
  <c r="G123" s="1"/>
  <c r="AE120"/>
  <c r="G120" s="1"/>
  <c r="AD117"/>
  <c r="D117" s="1"/>
  <c r="AD114"/>
  <c r="D114" s="1"/>
  <c r="AE113"/>
  <c r="G113" s="1"/>
  <c r="AE111"/>
  <c r="G111" s="1"/>
  <c r="AD106"/>
  <c r="D106" s="1"/>
  <c r="AE105"/>
  <c r="G105" s="1"/>
  <c r="AE103"/>
  <c r="G103" s="1"/>
  <c r="AD98"/>
  <c r="D98" s="1"/>
  <c r="AE97"/>
  <c r="G97" s="1"/>
  <c r="AD94"/>
  <c r="D94" s="1"/>
  <c r="H94" s="1"/>
  <c r="AE93"/>
  <c r="G93" s="1"/>
  <c r="AD90"/>
  <c r="D90" s="1"/>
  <c r="AE89"/>
  <c r="G89" s="1"/>
  <c r="AD86"/>
  <c r="D86" s="1"/>
  <c r="AE85"/>
  <c r="G85" s="1"/>
  <c r="AD82"/>
  <c r="D82" s="1"/>
  <c r="AE81"/>
  <c r="G81" s="1"/>
  <c r="AD78"/>
  <c r="D78" s="1"/>
  <c r="AE77"/>
  <c r="G77" s="1"/>
  <c r="AD74"/>
  <c r="D74" s="1"/>
  <c r="AE73"/>
  <c r="G73" s="1"/>
  <c r="AD70"/>
  <c r="D70" s="1"/>
  <c r="AE69"/>
  <c r="G69" s="1"/>
  <c r="AD66"/>
  <c r="D66" s="1"/>
  <c r="AE65"/>
  <c r="G65" s="1"/>
  <c r="AD62"/>
  <c r="D62" s="1"/>
  <c r="H62" s="1"/>
  <c r="AE61"/>
  <c r="G61" s="1"/>
  <c r="AD58"/>
  <c r="D58" s="1"/>
  <c r="AE57"/>
  <c r="G57" s="1"/>
  <c r="AD54"/>
  <c r="D54" s="1"/>
  <c r="AE53"/>
  <c r="G53" s="1"/>
  <c r="AD50"/>
  <c r="D50" s="1"/>
  <c r="AE49"/>
  <c r="G49" s="1"/>
  <c r="AD46"/>
  <c r="D46" s="1"/>
  <c r="AE45"/>
  <c r="G45" s="1"/>
  <c r="AD42"/>
  <c r="D42" s="1"/>
  <c r="AE41"/>
  <c r="G41" s="1"/>
  <c r="AD38"/>
  <c r="D38" s="1"/>
  <c r="AE37"/>
  <c r="G37" s="1"/>
  <c r="AD34"/>
  <c r="D34" s="1"/>
  <c r="AE33"/>
  <c r="G33" s="1"/>
  <c r="AD30"/>
  <c r="D30" s="1"/>
  <c r="H30" s="1"/>
  <c r="AE29"/>
  <c r="G29" s="1"/>
  <c r="AD26"/>
  <c r="D26" s="1"/>
  <c r="AE25"/>
  <c r="G25" s="1"/>
  <c r="AD22"/>
  <c r="D22" s="1"/>
  <c r="AE21"/>
  <c r="G21" s="1"/>
  <c r="AD18"/>
  <c r="D18" s="1"/>
  <c r="AE17"/>
  <c r="G17" s="1"/>
  <c r="AE14"/>
  <c r="G14" s="1"/>
  <c r="AE12"/>
  <c r="G12" s="1"/>
  <c r="AE10"/>
  <c r="G10" s="1"/>
  <c r="AG186"/>
  <c r="AG182"/>
  <c r="AG178"/>
  <c r="AG174"/>
  <c r="AG170"/>
  <c r="AG168"/>
  <c r="AG162"/>
  <c r="AG122"/>
  <c r="AG91"/>
  <c r="AG149"/>
  <c r="AG103"/>
  <c r="AG27"/>
  <c r="AG38"/>
  <c r="AG146"/>
  <c r="AG100"/>
  <c r="AG26"/>
  <c r="AG35"/>
  <c r="AG147"/>
  <c r="AG101"/>
  <c r="AG107"/>
  <c r="AG136"/>
  <c r="AG62"/>
  <c r="AG21"/>
  <c r="AG58"/>
  <c r="AG71"/>
  <c r="AG47"/>
  <c r="AG158"/>
  <c r="AG34"/>
  <c r="AG30"/>
  <c r="AG111"/>
  <c r="AG82"/>
  <c r="AG53"/>
  <c r="AG79"/>
  <c r="AG75"/>
  <c r="AG11"/>
  <c r="AG152"/>
  <c r="AG68"/>
  <c r="AG44"/>
  <c r="AG40"/>
  <c r="AG86"/>
  <c r="AG117"/>
  <c r="AD14"/>
  <c r="AD10"/>
  <c r="AG97"/>
  <c r="AG143"/>
  <c r="AF184"/>
  <c r="F184" s="1"/>
  <c r="AF179"/>
  <c r="F179" s="1"/>
  <c r="AF176"/>
  <c r="F176" s="1"/>
  <c r="AF171"/>
  <c r="F171" s="1"/>
  <c r="AF168"/>
  <c r="F168" s="1"/>
  <c r="AF163"/>
  <c r="F163" s="1"/>
  <c r="AF160"/>
  <c r="F160" s="1"/>
  <c r="H160" s="1"/>
  <c r="AF155"/>
  <c r="F155" s="1"/>
  <c r="AF152"/>
  <c r="F152" s="1"/>
  <c r="AF147"/>
  <c r="F147" s="1"/>
  <c r="AF144"/>
  <c r="F144" s="1"/>
  <c r="AF139"/>
  <c r="F139" s="1"/>
  <c r="AF136"/>
  <c r="F136" s="1"/>
  <c r="AF131"/>
  <c r="F131" s="1"/>
  <c r="AF128"/>
  <c r="F128" s="1"/>
  <c r="AF123"/>
  <c r="F123" s="1"/>
  <c r="AF120"/>
  <c r="F120" s="1"/>
  <c r="AF115"/>
  <c r="F115" s="1"/>
  <c r="AF112"/>
  <c r="F112" s="1"/>
  <c r="AF107"/>
  <c r="F107" s="1"/>
  <c r="AF104"/>
  <c r="F104" s="1"/>
  <c r="AF99"/>
  <c r="F99" s="1"/>
  <c r="AF96"/>
  <c r="F96" s="1"/>
  <c r="AF91"/>
  <c r="F91" s="1"/>
  <c r="AF88"/>
  <c r="F88" s="1"/>
  <c r="AF83"/>
  <c r="F83" s="1"/>
  <c r="AF80"/>
  <c r="F80" s="1"/>
  <c r="AF75"/>
  <c r="F75" s="1"/>
  <c r="AF72"/>
  <c r="F72" s="1"/>
  <c r="AF67"/>
  <c r="F67" s="1"/>
  <c r="AF64"/>
  <c r="F64" s="1"/>
  <c r="AF59"/>
  <c r="F59" s="1"/>
  <c r="AF56"/>
  <c r="F56" s="1"/>
  <c r="AF51"/>
  <c r="F51" s="1"/>
  <c r="AF48"/>
  <c r="F48" s="1"/>
  <c r="AF43"/>
  <c r="F43" s="1"/>
  <c r="AF40"/>
  <c r="F40" s="1"/>
  <c r="AF35"/>
  <c r="F35" s="1"/>
  <c r="AF32"/>
  <c r="F32" s="1"/>
  <c r="AF27"/>
  <c r="F27" s="1"/>
  <c r="AF24"/>
  <c r="F24" s="1"/>
  <c r="AF19"/>
  <c r="F19" s="1"/>
  <c r="AF16"/>
  <c r="F16" s="1"/>
  <c r="AF11"/>
  <c r="F11" s="1"/>
  <c r="D188"/>
  <c r="AD188" s="1"/>
  <c r="AE187"/>
  <c r="G187" s="1"/>
  <c r="AE186"/>
  <c r="G186" s="1"/>
  <c r="D185"/>
  <c r="D181"/>
  <c r="AE179"/>
  <c r="G179" s="1"/>
  <c r="D174"/>
  <c r="AE173"/>
  <c r="G173" s="1"/>
  <c r="D170"/>
  <c r="AD170" s="1"/>
  <c r="D169"/>
  <c r="D167"/>
  <c r="D165"/>
  <c r="AE164"/>
  <c r="G164" s="1"/>
  <c r="AE163"/>
  <c r="G163" s="1"/>
  <c r="AE161"/>
  <c r="G161" s="1"/>
  <c r="AE185"/>
  <c r="G185" s="1"/>
  <c r="AE165"/>
  <c r="G165" s="1"/>
  <c r="D13"/>
  <c r="AD158"/>
  <c r="D158" s="1"/>
  <c r="AE157"/>
  <c r="G157" s="1"/>
  <c r="AD156"/>
  <c r="D156" s="1"/>
  <c r="AD155"/>
  <c r="D155" s="1"/>
  <c r="AE154"/>
  <c r="G154" s="1"/>
  <c r="AE151"/>
  <c r="G151" s="1"/>
  <c r="AE148"/>
  <c r="G148" s="1"/>
  <c r="AD145"/>
  <c r="D145" s="1"/>
  <c r="AD142"/>
  <c r="D142" s="1"/>
  <c r="AE141"/>
  <c r="G141" s="1"/>
  <c r="AD140"/>
  <c r="D140" s="1"/>
  <c r="AD139"/>
  <c r="D139" s="1"/>
  <c r="AE138"/>
  <c r="G138" s="1"/>
  <c r="AE135"/>
  <c r="G135" s="1"/>
  <c r="AE132"/>
  <c r="G132" s="1"/>
  <c r="AD129"/>
  <c r="D129" s="1"/>
  <c r="AD126"/>
  <c r="D126" s="1"/>
  <c r="AE125"/>
  <c r="G125" s="1"/>
  <c r="AD124"/>
  <c r="D124" s="1"/>
  <c r="AD123"/>
  <c r="D123" s="1"/>
  <c r="AE122"/>
  <c r="G122" s="1"/>
  <c r="AE119"/>
  <c r="G119" s="1"/>
  <c r="AE116"/>
  <c r="G116" s="1"/>
  <c r="AD113"/>
  <c r="D113" s="1"/>
  <c r="AD112"/>
  <c r="D112" s="1"/>
  <c r="AD111"/>
  <c r="D111" s="1"/>
  <c r="AE110"/>
  <c r="G110" s="1"/>
  <c r="AE108"/>
  <c r="G108" s="1"/>
  <c r="AD105"/>
  <c r="D105" s="1"/>
  <c r="AD104"/>
  <c r="D104" s="1"/>
  <c r="AD103"/>
  <c r="D103" s="1"/>
  <c r="AE102"/>
  <c r="G102" s="1"/>
  <c r="AE100"/>
  <c r="G100" s="1"/>
  <c r="AD97"/>
  <c r="D97" s="1"/>
  <c r="H97" s="1"/>
  <c r="AE96"/>
  <c r="G96" s="1"/>
  <c r="AD93"/>
  <c r="D93" s="1"/>
  <c r="AE92"/>
  <c r="G92" s="1"/>
  <c r="AD89"/>
  <c r="D89" s="1"/>
  <c r="AE88"/>
  <c r="G88" s="1"/>
  <c r="H88" s="1"/>
  <c r="AD85"/>
  <c r="D85" s="1"/>
  <c r="AE84"/>
  <c r="G84" s="1"/>
  <c r="AD81"/>
  <c r="D81" s="1"/>
  <c r="AE80"/>
  <c r="G80" s="1"/>
  <c r="AD77"/>
  <c r="D77" s="1"/>
  <c r="AE76"/>
  <c r="G76" s="1"/>
  <c r="AD73"/>
  <c r="D73" s="1"/>
  <c r="AE72"/>
  <c r="G72" s="1"/>
  <c r="AD69"/>
  <c r="D69" s="1"/>
  <c r="AE68"/>
  <c r="G68" s="1"/>
  <c r="AD65"/>
  <c r="D65" s="1"/>
  <c r="AE64"/>
  <c r="G64" s="1"/>
  <c r="AD61"/>
  <c r="D61" s="1"/>
  <c r="AE60"/>
  <c r="G60" s="1"/>
  <c r="AD57"/>
  <c r="D57" s="1"/>
  <c r="AE56"/>
  <c r="G56" s="1"/>
  <c r="AD53"/>
  <c r="D53" s="1"/>
  <c r="AE52"/>
  <c r="G52" s="1"/>
  <c r="AD49"/>
  <c r="D49" s="1"/>
  <c r="H49" s="1"/>
  <c r="AE48"/>
  <c r="G48" s="1"/>
  <c r="AD45"/>
  <c r="D45" s="1"/>
  <c r="AE44"/>
  <c r="G44" s="1"/>
  <c r="AD41"/>
  <c r="D41" s="1"/>
  <c r="AE40"/>
  <c r="G40" s="1"/>
  <c r="AD37"/>
  <c r="D37" s="1"/>
  <c r="AE36"/>
  <c r="G36" s="1"/>
  <c r="AD33"/>
  <c r="D33" s="1"/>
  <c r="AE32"/>
  <c r="G32" s="1"/>
  <c r="AD29"/>
  <c r="D29" s="1"/>
  <c r="AE28"/>
  <c r="G28" s="1"/>
  <c r="AD25"/>
  <c r="D25" s="1"/>
  <c r="AE24"/>
  <c r="G24" s="1"/>
  <c r="AD21"/>
  <c r="D21" s="1"/>
  <c r="AE20"/>
  <c r="G20" s="1"/>
  <c r="AD17"/>
  <c r="D17" s="1"/>
  <c r="AE16"/>
  <c r="G16" s="1"/>
  <c r="AG187"/>
  <c r="AG183"/>
  <c r="AG179"/>
  <c r="AG175"/>
  <c r="AG173"/>
  <c r="AG167"/>
  <c r="AG161"/>
  <c r="AG106"/>
  <c r="AG135"/>
  <c r="AG63"/>
  <c r="AG22"/>
  <c r="AG121"/>
  <c r="AG90"/>
  <c r="AG60"/>
  <c r="AG104"/>
  <c r="AG120"/>
  <c r="AG39"/>
  <c r="AG61"/>
  <c r="AG20"/>
  <c r="AG132"/>
  <c r="AG25"/>
  <c r="AG17"/>
  <c r="AG125"/>
  <c r="AG57"/>
  <c r="AG72"/>
  <c r="AG48"/>
  <c r="AG159"/>
  <c r="AG155"/>
  <c r="AG31"/>
  <c r="AG112"/>
  <c r="AG83"/>
  <c r="AG54"/>
  <c r="AG50"/>
  <c r="AG76"/>
  <c r="AG12"/>
  <c r="AG153"/>
  <c r="AG69"/>
  <c r="AG65"/>
  <c r="AG41"/>
  <c r="AG87"/>
  <c r="AG118"/>
  <c r="AG55"/>
  <c r="AD11"/>
  <c r="AG98"/>
  <c r="AG144"/>
  <c r="AG140"/>
  <c r="AG56"/>
  <c r="E189"/>
  <c r="E83"/>
  <c r="E95"/>
  <c r="E100"/>
  <c r="E108"/>
  <c r="E109"/>
  <c r="E115"/>
  <c r="E116"/>
  <c r="E118"/>
  <c r="E121"/>
  <c r="E132"/>
  <c r="E134"/>
  <c r="E137"/>
  <c r="E147"/>
  <c r="E148"/>
  <c r="E150"/>
  <c r="E153"/>
  <c r="E160"/>
  <c r="E180"/>
  <c r="E169"/>
  <c r="E178"/>
  <c r="E188"/>
  <c r="H14" i="12" l="1"/>
  <c r="I154" i="10"/>
  <c r="H176"/>
  <c r="I246"/>
  <c r="H101"/>
  <c r="H113"/>
  <c r="H125"/>
  <c r="H147"/>
  <c r="H156"/>
  <c r="H190"/>
  <c r="H206"/>
  <c r="H219"/>
  <c r="H231"/>
  <c r="H235"/>
  <c r="H260"/>
  <c r="H280"/>
  <c r="I185"/>
  <c r="H84"/>
  <c r="I37"/>
  <c r="H13" i="12"/>
  <c r="H18"/>
  <c r="H22" i="10"/>
  <c r="H20"/>
  <c r="H81"/>
  <c r="I247"/>
  <c r="I275"/>
  <c r="I56"/>
  <c r="H68"/>
  <c r="H18"/>
  <c r="H30"/>
  <c r="I265"/>
  <c r="I253"/>
  <c r="H268"/>
  <c r="H10"/>
  <c r="H142"/>
  <c r="H174"/>
  <c r="H198"/>
  <c r="H256"/>
  <c r="H288"/>
  <c r="H111"/>
  <c r="H123"/>
  <c r="H127"/>
  <c r="I179"/>
  <c r="I273"/>
  <c r="H121"/>
  <c r="H133"/>
  <c r="H166"/>
  <c r="H211"/>
  <c r="H215"/>
  <c r="H223"/>
  <c r="H248"/>
  <c r="H284"/>
  <c r="H33"/>
  <c r="I177"/>
  <c r="I189"/>
  <c r="I255"/>
  <c r="I267"/>
  <c r="H38"/>
  <c r="I19"/>
  <c r="I209"/>
  <c r="I46"/>
  <c r="H107"/>
  <c r="H192"/>
  <c r="H208"/>
  <c r="H233"/>
  <c r="H270"/>
  <c r="I20"/>
  <c r="H16"/>
  <c r="I10"/>
  <c r="I18"/>
  <c r="H108" i="11"/>
  <c r="H124"/>
  <c r="H94"/>
  <c r="H61" i="12"/>
  <c r="H25"/>
  <c r="H48"/>
  <c r="I23"/>
  <c r="H12" i="13"/>
  <c r="I11"/>
  <c r="H107"/>
  <c r="H79"/>
  <c r="H155"/>
  <c r="H47"/>
  <c r="I81"/>
  <c r="H110" i="11"/>
  <c r="H86"/>
  <c r="I142"/>
  <c r="I113" i="13"/>
  <c r="I88"/>
  <c r="H50"/>
  <c r="H66" i="12"/>
  <c r="H38"/>
  <c r="H30"/>
  <c r="H47"/>
  <c r="H26"/>
  <c r="I91"/>
  <c r="I25"/>
  <c r="I43"/>
  <c r="H60"/>
  <c r="I173" i="10"/>
  <c r="I201"/>
  <c r="I205"/>
  <c r="I243"/>
  <c r="I251"/>
  <c r="I259"/>
  <c r="I271"/>
  <c r="I283"/>
  <c r="I287"/>
  <c r="I48"/>
  <c r="H68" i="11"/>
  <c r="E222" i="12"/>
  <c r="H222" s="1"/>
  <c r="E164"/>
  <c r="I164" s="1"/>
  <c r="E38"/>
  <c r="E194"/>
  <c r="E198"/>
  <c r="I198" s="1"/>
  <c r="E150"/>
  <c r="I150" s="1"/>
  <c r="E102"/>
  <c r="E176"/>
  <c r="E128"/>
  <c r="I128" s="1"/>
  <c r="E80"/>
  <c r="E20"/>
  <c r="I20" s="1"/>
  <c r="AD10"/>
  <c r="E180"/>
  <c r="I180" s="1"/>
  <c r="E204"/>
  <c r="H204" s="1"/>
  <c r="I66"/>
  <c r="E84"/>
  <c r="E86"/>
  <c r="I86" s="1"/>
  <c r="I59"/>
  <c r="E12"/>
  <c r="I12" s="1"/>
  <c r="E24"/>
  <c r="I24" s="1"/>
  <c r="H82" i="10"/>
  <c r="H91"/>
  <c r="H99"/>
  <c r="H115"/>
  <c r="H119"/>
  <c r="H135"/>
  <c r="H221"/>
  <c r="H258"/>
  <c r="H262"/>
  <c r="H266"/>
  <c r="I51"/>
  <c r="H64"/>
  <c r="H78"/>
  <c r="H50" i="11"/>
  <c r="H148"/>
  <c r="H188"/>
  <c r="H244"/>
  <c r="E188" i="12"/>
  <c r="I188" s="1"/>
  <c r="E44"/>
  <c r="I44" s="1"/>
  <c r="E206"/>
  <c r="I206" s="1"/>
  <c r="E158"/>
  <c r="I158" s="1"/>
  <c r="E110"/>
  <c r="I110" s="1"/>
  <c r="E192"/>
  <c r="E144"/>
  <c r="I144" s="1"/>
  <c r="E96"/>
  <c r="I96" s="1"/>
  <c r="E62"/>
  <c r="I62" s="1"/>
  <c r="E146"/>
  <c r="E210"/>
  <c r="I210" s="1"/>
  <c r="E114"/>
  <c r="I114" s="1"/>
  <c r="E138"/>
  <c r="I138" s="1"/>
  <c r="E90"/>
  <c r="E36"/>
  <c r="I36" s="1"/>
  <c r="E60"/>
  <c r="I60" s="1"/>
  <c r="I37"/>
  <c r="I61"/>
  <c r="H72"/>
  <c r="I49"/>
  <c r="E54"/>
  <c r="I54" s="1"/>
  <c r="I19"/>
  <c r="E48"/>
  <c r="I48" s="1"/>
  <c r="I85" i="10"/>
  <c r="I139"/>
  <c r="I167"/>
  <c r="I171"/>
  <c r="I199"/>
  <c r="H67"/>
  <c r="H98" i="11"/>
  <c r="I10" i="12"/>
  <c r="E212"/>
  <c r="I212" s="1"/>
  <c r="E116"/>
  <c r="I116" s="1"/>
  <c r="E218"/>
  <c r="E174"/>
  <c r="E126"/>
  <c r="H126" s="1"/>
  <c r="E50"/>
  <c r="E200"/>
  <c r="E152"/>
  <c r="I152" s="1"/>
  <c r="E104"/>
  <c r="E68"/>
  <c r="I68" s="1"/>
  <c r="E170"/>
  <c r="E132"/>
  <c r="I132" s="1"/>
  <c r="E156"/>
  <c r="I156" s="1"/>
  <c r="E108"/>
  <c r="I108" s="1"/>
  <c r="E92"/>
  <c r="E42"/>
  <c r="E78"/>
  <c r="I78" s="1"/>
  <c r="E18"/>
  <c r="I18" s="1"/>
  <c r="H52"/>
  <c r="I45" i="10"/>
  <c r="I21"/>
  <c r="H29" i="13"/>
  <c r="H67"/>
  <c r="H115"/>
  <c r="H10"/>
  <c r="H60"/>
  <c r="H92"/>
  <c r="H24" i="12"/>
  <c r="I29"/>
  <c r="I58"/>
  <c r="I27" i="13"/>
  <c r="I43"/>
  <c r="H59"/>
  <c r="H75"/>
  <c r="I91"/>
  <c r="H175"/>
  <c r="H20"/>
  <c r="H52"/>
  <c r="H84"/>
  <c r="H36" i="12"/>
  <c r="I30" i="10"/>
  <c r="H43"/>
  <c r="H29"/>
  <c r="H40"/>
  <c r="I45" i="12"/>
  <c r="E208"/>
  <c r="I208" s="1"/>
  <c r="E142"/>
  <c r="E76"/>
  <c r="I76" s="1"/>
  <c r="E22"/>
  <c r="I22" s="1"/>
  <c r="E184"/>
  <c r="I184" s="1"/>
  <c r="E118"/>
  <c r="E172"/>
  <c r="I172" s="1"/>
  <c r="E94"/>
  <c r="I94" s="1"/>
  <c r="E34"/>
  <c r="I34" s="1"/>
  <c r="E70"/>
  <c r="E16"/>
  <c r="I16" s="1"/>
  <c r="E220"/>
  <c r="I220" s="1"/>
  <c r="H19"/>
  <c r="E160"/>
  <c r="E82"/>
  <c r="I82" s="1"/>
  <c r="E40"/>
  <c r="I40" s="1"/>
  <c r="E196"/>
  <c r="E202"/>
  <c r="E136"/>
  <c r="I136" s="1"/>
  <c r="E124"/>
  <c r="H124" s="1"/>
  <c r="E28"/>
  <c r="E46"/>
  <c r="I192"/>
  <c r="E178"/>
  <c r="I178" s="1"/>
  <c r="E112"/>
  <c r="I112" s="1"/>
  <c r="E52"/>
  <c r="I52" s="1"/>
  <c r="E148"/>
  <c r="I148" s="1"/>
  <c r="E154"/>
  <c r="H14" i="10"/>
  <c r="H13"/>
  <c r="I44"/>
  <c r="I155"/>
  <c r="I169"/>
  <c r="I193"/>
  <c r="I197"/>
  <c r="I52"/>
  <c r="H65"/>
  <c r="H83"/>
  <c r="H141"/>
  <c r="H173"/>
  <c r="H177"/>
  <c r="H189"/>
  <c r="H193"/>
  <c r="H201"/>
  <c r="H247"/>
  <c r="H251"/>
  <c r="H255"/>
  <c r="H267"/>
  <c r="H271"/>
  <c r="H275"/>
  <c r="H279"/>
  <c r="H291"/>
  <c r="H41"/>
  <c r="I31"/>
  <c r="H31"/>
  <c r="H23"/>
  <c r="H15"/>
  <c r="H21"/>
  <c r="H39"/>
  <c r="H86"/>
  <c r="H95"/>
  <c r="H144"/>
  <c r="H164"/>
  <c r="H172"/>
  <c r="H180"/>
  <c r="H188"/>
  <c r="H196"/>
  <c r="H204"/>
  <c r="H229"/>
  <c r="H254"/>
  <c r="H286"/>
  <c r="I47"/>
  <c r="I43"/>
  <c r="H25"/>
  <c r="H27"/>
  <c r="H55"/>
  <c r="I163"/>
  <c r="I183"/>
  <c r="I187"/>
  <c r="I195"/>
  <c r="I277"/>
  <c r="H63"/>
  <c r="H85"/>
  <c r="H139"/>
  <c r="H143"/>
  <c r="H167"/>
  <c r="H171"/>
  <c r="H191"/>
  <c r="H195"/>
  <c r="H199"/>
  <c r="H203"/>
  <c r="H207"/>
  <c r="H253"/>
  <c r="H269"/>
  <c r="H273"/>
  <c r="H277"/>
  <c r="H281"/>
  <c r="H293"/>
  <c r="H47"/>
  <c r="H53"/>
  <c r="H35"/>
  <c r="H37"/>
  <c r="H34"/>
  <c r="I16"/>
  <c r="H36"/>
  <c r="I65"/>
  <c r="I210"/>
  <c r="I69"/>
  <c r="I218"/>
  <c r="I14"/>
  <c r="I36"/>
  <c r="I35"/>
  <c r="I75"/>
  <c r="I137"/>
  <c r="H137"/>
  <c r="H73"/>
  <c r="I73"/>
  <c r="H217"/>
  <c r="I145"/>
  <c r="H145"/>
  <c r="I153"/>
  <c r="H153"/>
  <c r="I89"/>
  <c r="H89"/>
  <c r="H97"/>
  <c r="H129"/>
  <c r="H227"/>
  <c r="I161"/>
  <c r="I241"/>
  <c r="I207"/>
  <c r="I249"/>
  <c r="I269"/>
  <c r="I285"/>
  <c r="I226"/>
  <c r="H272"/>
  <c r="I40"/>
  <c r="I22"/>
  <c r="I32"/>
  <c r="H252"/>
  <c r="I12"/>
  <c r="I11"/>
  <c r="I17"/>
  <c r="H24"/>
  <c r="H45"/>
  <c r="I297"/>
  <c r="I28"/>
  <c r="H80"/>
  <c r="H62"/>
  <c r="H11"/>
  <c r="I38"/>
  <c r="I24"/>
  <c r="I13"/>
  <c r="H66"/>
  <c r="H290"/>
  <c r="I55"/>
  <c r="H60"/>
  <c r="H74"/>
  <c r="H19"/>
  <c r="H32"/>
  <c r="H12"/>
  <c r="H28"/>
  <c r="I27"/>
  <c r="I25"/>
  <c r="I41"/>
  <c r="H70"/>
  <c r="I257"/>
  <c r="I289"/>
  <c r="H59"/>
  <c r="H71"/>
  <c r="H257"/>
  <c r="H289"/>
  <c r="I33"/>
  <c r="H294"/>
  <c r="I291"/>
  <c r="I295"/>
  <c r="I26"/>
  <c r="H26"/>
  <c r="I42"/>
  <c r="I290"/>
  <c r="I53"/>
  <c r="I34"/>
  <c r="I23"/>
  <c r="I29"/>
  <c r="I15"/>
  <c r="I282"/>
  <c r="H77"/>
  <c r="H297"/>
  <c r="H132" i="13"/>
  <c r="H19"/>
  <c r="H99"/>
  <c r="H44"/>
  <c r="AD180"/>
  <c r="I180"/>
  <c r="H42" i="12"/>
  <c r="I42"/>
  <c r="H65" i="11"/>
  <c r="H204"/>
  <c r="H66"/>
  <c r="H70"/>
  <c r="H82"/>
  <c r="H122"/>
  <c r="H126"/>
  <c r="H242"/>
  <c r="H72"/>
  <c r="H84"/>
  <c r="H100"/>
  <c r="H112"/>
  <c r="H128"/>
  <c r="H140"/>
  <c r="H13"/>
  <c r="H25"/>
  <c r="H29"/>
  <c r="H41"/>
  <c r="H53"/>
  <c r="H57"/>
  <c r="H114"/>
  <c r="H138"/>
  <c r="H151"/>
  <c r="H155"/>
  <c r="I159"/>
  <c r="H163"/>
  <c r="H167"/>
  <c r="H179"/>
  <c r="H183"/>
  <c r="I187"/>
  <c r="H191"/>
  <c r="H195"/>
  <c r="H207"/>
  <c r="H211"/>
  <c r="H215"/>
  <c r="H223"/>
  <c r="H235"/>
  <c r="H239"/>
  <c r="H251"/>
  <c r="H246"/>
  <c r="I32" i="12"/>
  <c r="I55"/>
  <c r="I13"/>
  <c r="H12"/>
  <c r="I11"/>
  <c r="H11"/>
  <c r="H23"/>
  <c r="H71"/>
  <c r="I71"/>
  <c r="I53"/>
  <c r="I65"/>
  <c r="H29"/>
  <c r="I64"/>
  <c r="H64"/>
  <c r="I74" i="11"/>
  <c r="I78"/>
  <c r="I90"/>
  <c r="I102"/>
  <c r="I106"/>
  <c r="I118"/>
  <c r="I130"/>
  <c r="I134"/>
  <c r="I231"/>
  <c r="I219"/>
  <c r="I243"/>
  <c r="H248"/>
  <c r="H15"/>
  <c r="H96"/>
  <c r="I145"/>
  <c r="H153"/>
  <c r="H165"/>
  <c r="H169"/>
  <c r="H181"/>
  <c r="H193"/>
  <c r="H197"/>
  <c r="H209"/>
  <c r="H221"/>
  <c r="H225"/>
  <c r="H237"/>
  <c r="H249"/>
  <c r="H253"/>
  <c r="H22"/>
  <c r="I76"/>
  <c r="I88"/>
  <c r="I92"/>
  <c r="I104"/>
  <c r="I116"/>
  <c r="I120"/>
  <c r="I132"/>
  <c r="H136"/>
  <c r="H257"/>
  <c r="H74"/>
  <c r="H134"/>
  <c r="H81"/>
  <c r="H85"/>
  <c r="H113"/>
  <c r="H261"/>
  <c r="H120"/>
  <c r="H83"/>
  <c r="H99"/>
  <c r="H127"/>
  <c r="H74" i="13"/>
  <c r="H90"/>
  <c r="H186"/>
  <c r="H25"/>
  <c r="H105"/>
  <c r="I26" i="12"/>
  <c r="I47"/>
  <c r="I91" i="10"/>
  <c r="I95"/>
  <c r="I99"/>
  <c r="I103"/>
  <c r="I107"/>
  <c r="I111"/>
  <c r="I115"/>
  <c r="I119"/>
  <c r="I123"/>
  <c r="I127"/>
  <c r="I131"/>
  <c r="I135"/>
  <c r="I149"/>
  <c r="I213"/>
  <c r="I217"/>
  <c r="I221"/>
  <c r="I225"/>
  <c r="I229"/>
  <c r="I233"/>
  <c r="I237"/>
  <c r="I50"/>
  <c r="I54"/>
  <c r="I90"/>
  <c r="I94"/>
  <c r="I98"/>
  <c r="I102"/>
  <c r="I106"/>
  <c r="I110"/>
  <c r="I114"/>
  <c r="I118"/>
  <c r="I122"/>
  <c r="I126"/>
  <c r="H130"/>
  <c r="H134"/>
  <c r="H148"/>
  <c r="H152"/>
  <c r="H212"/>
  <c r="I216"/>
  <c r="H220"/>
  <c r="H224"/>
  <c r="I228"/>
  <c r="H232"/>
  <c r="I236"/>
  <c r="H240"/>
  <c r="I296"/>
  <c r="I93"/>
  <c r="I97"/>
  <c r="I101"/>
  <c r="I105"/>
  <c r="I109"/>
  <c r="I113"/>
  <c r="I117"/>
  <c r="I121"/>
  <c r="I125"/>
  <c r="I129"/>
  <c r="I133"/>
  <c r="I147"/>
  <c r="I151"/>
  <c r="I211"/>
  <c r="I215"/>
  <c r="I219"/>
  <c r="I223"/>
  <c r="I227"/>
  <c r="I231"/>
  <c r="I235"/>
  <c r="I239"/>
  <c r="I293"/>
  <c r="H92"/>
  <c r="H96"/>
  <c r="H100"/>
  <c r="I104"/>
  <c r="I108"/>
  <c r="H112"/>
  <c r="H116"/>
  <c r="H120"/>
  <c r="H124"/>
  <c r="H128"/>
  <c r="I132"/>
  <c r="H136"/>
  <c r="H146"/>
  <c r="H150"/>
  <c r="H210"/>
  <c r="H214"/>
  <c r="H218"/>
  <c r="H222"/>
  <c r="H226"/>
  <c r="I230"/>
  <c r="I234"/>
  <c r="H238"/>
  <c r="H11" i="11"/>
  <c r="H27"/>
  <c r="H39"/>
  <c r="H43"/>
  <c r="H55"/>
  <c r="I257"/>
  <c r="I261"/>
  <c r="H20"/>
  <c r="H32"/>
  <c r="H36"/>
  <c r="H48"/>
  <c r="H60"/>
  <c r="H64"/>
  <c r="I69"/>
  <c r="H73"/>
  <c r="H77"/>
  <c r="I81"/>
  <c r="I85"/>
  <c r="H89"/>
  <c r="H93"/>
  <c r="I97"/>
  <c r="H101"/>
  <c r="H105"/>
  <c r="I109"/>
  <c r="I113"/>
  <c r="H117"/>
  <c r="H121"/>
  <c r="I125"/>
  <c r="H129"/>
  <c r="H133"/>
  <c r="I137"/>
  <c r="I141"/>
  <c r="H146"/>
  <c r="H150"/>
  <c r="I154"/>
  <c r="H158"/>
  <c r="H162"/>
  <c r="H174"/>
  <c r="I178"/>
  <c r="H182"/>
  <c r="H186"/>
  <c r="H190"/>
  <c r="H202"/>
  <c r="I206"/>
  <c r="H210"/>
  <c r="H214"/>
  <c r="H218"/>
  <c r="H230"/>
  <c r="H258"/>
  <c r="I173"/>
  <c r="I211"/>
  <c r="H247"/>
  <c r="H233"/>
  <c r="I18"/>
  <c r="I22"/>
  <c r="I34"/>
  <c r="I46"/>
  <c r="I50"/>
  <c r="I62"/>
  <c r="H67"/>
  <c r="H71"/>
  <c r="H95"/>
  <c r="H111"/>
  <c r="H123"/>
  <c r="H139"/>
  <c r="I144"/>
  <c r="I148"/>
  <c r="I152"/>
  <c r="I156"/>
  <c r="I160"/>
  <c r="I164"/>
  <c r="I168"/>
  <c r="I172"/>
  <c r="I176"/>
  <c r="I180"/>
  <c r="H184"/>
  <c r="I188"/>
  <c r="I192"/>
  <c r="H196"/>
  <c r="I200"/>
  <c r="I204"/>
  <c r="H208"/>
  <c r="H212"/>
  <c r="I216"/>
  <c r="I220"/>
  <c r="H224"/>
  <c r="I228"/>
  <c r="I232"/>
  <c r="I236"/>
  <c r="I244"/>
  <c r="H259"/>
  <c r="I224"/>
  <c r="I256"/>
  <c r="I260"/>
  <c r="H145"/>
  <c r="H149"/>
  <c r="I153"/>
  <c r="H157"/>
  <c r="H161"/>
  <c r="I165"/>
  <c r="I169"/>
  <c r="H173"/>
  <c r="H177"/>
  <c r="I181"/>
  <c r="I185"/>
  <c r="I189"/>
  <c r="I193"/>
  <c r="I197"/>
  <c r="H201"/>
  <c r="H205"/>
  <c r="I209"/>
  <c r="H213"/>
  <c r="H217"/>
  <c r="I221"/>
  <c r="H229"/>
  <c r="I249"/>
  <c r="I205"/>
  <c r="I149"/>
  <c r="I143"/>
  <c r="I147"/>
  <c r="I151"/>
  <c r="H159"/>
  <c r="I163"/>
  <c r="I167"/>
  <c r="H171"/>
  <c r="H175"/>
  <c r="I183"/>
  <c r="H187"/>
  <c r="I191"/>
  <c r="I199"/>
  <c r="H203"/>
  <c r="I207"/>
  <c r="I215"/>
  <c r="H219"/>
  <c r="H231"/>
  <c r="I235"/>
  <c r="H243"/>
  <c r="I177"/>
  <c r="I67"/>
  <c r="I71"/>
  <c r="I75"/>
  <c r="I83"/>
  <c r="I91"/>
  <c r="I95"/>
  <c r="I99"/>
  <c r="I103"/>
  <c r="I107"/>
  <c r="I111"/>
  <c r="I123"/>
  <c r="I127"/>
  <c r="I135"/>
  <c r="I139"/>
  <c r="I146"/>
  <c r="I150"/>
  <c r="H154"/>
  <c r="I162"/>
  <c r="I166"/>
  <c r="H170"/>
  <c r="H178"/>
  <c r="I182"/>
  <c r="I186"/>
  <c r="I194"/>
  <c r="H198"/>
  <c r="I202"/>
  <c r="H206"/>
  <c r="I210"/>
  <c r="I218"/>
  <c r="I234"/>
  <c r="I242"/>
  <c r="I246"/>
  <c r="I201"/>
  <c r="H37" i="12"/>
  <c r="I28"/>
  <c r="I38"/>
  <c r="I17"/>
  <c r="I35"/>
  <c r="I80"/>
  <c r="I67"/>
  <c r="I30"/>
  <c r="H31"/>
  <c r="I83"/>
  <c r="H40"/>
  <c r="I56"/>
  <c r="H54"/>
  <c r="H17"/>
  <c r="I41"/>
  <c r="I31"/>
  <c r="H41"/>
  <c r="AD47"/>
  <c r="AD31"/>
  <c r="AD17"/>
  <c r="AD62"/>
  <c r="AD57"/>
  <c r="AD27"/>
  <c r="AD15"/>
  <c r="AD68"/>
  <c r="AD50"/>
  <c r="AD39"/>
  <c r="AD32"/>
  <c r="AD69"/>
  <c r="AD58"/>
  <c r="H58"/>
  <c r="AD48"/>
  <c r="AD28"/>
  <c r="H28"/>
  <c r="AD18"/>
  <c r="AD13"/>
  <c r="AD63"/>
  <c r="AD56"/>
  <c r="AD14"/>
  <c r="AD54"/>
  <c r="AD49"/>
  <c r="AD34"/>
  <c r="H34"/>
  <c r="AD29"/>
  <c r="AD24"/>
  <c r="AD19"/>
  <c r="AD38"/>
  <c r="AD33"/>
  <c r="AD71"/>
  <c r="AD60"/>
  <c r="AD70"/>
  <c r="H70"/>
  <c r="AD20"/>
  <c r="H53"/>
  <c r="AD72"/>
  <c r="AD66"/>
  <c r="AD55"/>
  <c r="H46"/>
  <c r="AD46"/>
  <c r="AD30"/>
  <c r="AD16"/>
  <c r="AD61"/>
  <c r="AD41"/>
  <c r="AD36"/>
  <c r="AD59"/>
  <c r="AD44"/>
  <c r="AD26"/>
  <c r="H59"/>
  <c r="H35"/>
  <c r="H57" i="13"/>
  <c r="H89"/>
  <c r="H76"/>
  <c r="I25"/>
  <c r="H137"/>
  <c r="H45"/>
  <c r="H77"/>
  <c r="H24"/>
  <c r="H40"/>
  <c r="I72"/>
  <c r="H154"/>
  <c r="H14"/>
  <c r="H110"/>
  <c r="I142"/>
  <c r="H174"/>
  <c r="H72"/>
  <c r="I29"/>
  <c r="I61"/>
  <c r="H113"/>
  <c r="H42"/>
  <c r="H122"/>
  <c r="I130"/>
  <c r="I170"/>
  <c r="I131"/>
  <c r="H170"/>
  <c r="H148"/>
  <c r="I126"/>
  <c r="H142"/>
  <c r="H101"/>
  <c r="I184"/>
  <c r="H184"/>
  <c r="H127"/>
  <c r="I18"/>
  <c r="H34"/>
  <c r="I50"/>
  <c r="I82"/>
  <c r="I98"/>
  <c r="H114"/>
  <c r="H130"/>
  <c r="H17"/>
  <c r="I153"/>
  <c r="I137"/>
  <c r="I121"/>
  <c r="I115"/>
  <c r="H146"/>
  <c r="I95"/>
  <c r="I75"/>
  <c r="H157"/>
  <c r="I59"/>
  <c r="I34"/>
  <c r="I89"/>
  <c r="I94"/>
  <c r="H18"/>
  <c r="I28"/>
  <c r="H158"/>
  <c r="H78"/>
  <c r="I13"/>
  <c r="I58"/>
  <c r="I73"/>
  <c r="H58"/>
  <c r="H98"/>
  <c r="I12"/>
  <c r="I62"/>
  <c r="I77"/>
  <c r="I57"/>
  <c r="I17"/>
  <c r="I147"/>
  <c r="I122"/>
  <c r="H26"/>
  <c r="H66"/>
  <c r="I66"/>
  <c r="I45"/>
  <c r="I90"/>
  <c r="I35"/>
  <c r="I110"/>
  <c r="I78"/>
  <c r="I60"/>
  <c r="I92"/>
  <c r="I10"/>
  <c r="I65"/>
  <c r="I70" i="12"/>
  <c r="I14"/>
  <c r="I46"/>
  <c r="H67"/>
  <c r="H65"/>
  <c r="H43"/>
  <c r="I75"/>
  <c r="I50"/>
  <c r="I194"/>
  <c r="I87"/>
  <c r="I73"/>
  <c r="I216"/>
  <c r="I77"/>
  <c r="I186"/>
  <c r="I190"/>
  <c r="I72"/>
  <c r="I85"/>
  <c r="I27"/>
  <c r="AD73"/>
  <c r="I74"/>
  <c r="AD75"/>
  <c r="I174"/>
  <c r="H77"/>
  <c r="I134"/>
  <c r="I224"/>
  <c r="I182"/>
  <c r="H62"/>
  <c r="H44"/>
  <c r="H56"/>
  <c r="H20"/>
  <c r="H68"/>
  <c r="H83"/>
  <c r="AD77"/>
  <c r="AD90"/>
  <c r="AD92"/>
  <c r="H82"/>
  <c r="AD82"/>
  <c r="I168"/>
  <c r="AD84"/>
  <c r="AD78"/>
  <c r="AD74"/>
  <c r="H74"/>
  <c r="AD83"/>
  <c r="AD86"/>
  <c r="I162"/>
  <c r="I81"/>
  <c r="AD80"/>
  <c r="AD76"/>
  <c r="H76"/>
  <c r="AD88"/>
  <c r="H73"/>
  <c r="H35" i="13"/>
  <c r="H65"/>
  <c r="H95"/>
  <c r="I26"/>
  <c r="I156"/>
  <c r="I146"/>
  <c r="I114"/>
  <c r="H82"/>
  <c r="H27"/>
  <c r="I188"/>
  <c r="I109"/>
  <c r="I83"/>
  <c r="I20"/>
  <c r="I68"/>
  <c r="I84"/>
  <c r="I158"/>
  <c r="H161"/>
  <c r="H168"/>
  <c r="H37"/>
  <c r="I53"/>
  <c r="H85"/>
  <c r="H106"/>
  <c r="I127"/>
  <c r="I143"/>
  <c r="I159"/>
  <c r="I23"/>
  <c r="H39"/>
  <c r="H55"/>
  <c r="I71"/>
  <c r="I87"/>
  <c r="H135"/>
  <c r="H22"/>
  <c r="H54"/>
  <c r="H70"/>
  <c r="I86"/>
  <c r="H102"/>
  <c r="H134"/>
  <c r="H150"/>
  <c r="H182"/>
  <c r="I130" i="12"/>
  <c r="I142"/>
  <c r="I154"/>
  <c r="I160"/>
  <c r="I166"/>
  <c r="I196"/>
  <c r="I113"/>
  <c r="H113"/>
  <c r="I221"/>
  <c r="H221"/>
  <c r="I149"/>
  <c r="H149"/>
  <c r="I173"/>
  <c r="H173"/>
  <c r="I197"/>
  <c r="H197"/>
  <c r="I111"/>
  <c r="H111"/>
  <c r="I129"/>
  <c r="H129"/>
  <c r="I153"/>
  <c r="H153"/>
  <c r="I177"/>
  <c r="H177"/>
  <c r="I201"/>
  <c r="H201"/>
  <c r="I102"/>
  <c r="H102"/>
  <c r="AD102"/>
  <c r="H206"/>
  <c r="AD206"/>
  <c r="H57"/>
  <c r="H15"/>
  <c r="I79"/>
  <c r="AD79"/>
  <c r="H79"/>
  <c r="I84"/>
  <c r="H84"/>
  <c r="AD93"/>
  <c r="AD103"/>
  <c r="AD117"/>
  <c r="AD144"/>
  <c r="H144"/>
  <c r="AD168"/>
  <c r="H168"/>
  <c r="H192"/>
  <c r="AD192"/>
  <c r="I106"/>
  <c r="AD106"/>
  <c r="H106"/>
  <c r="AD116"/>
  <c r="H116"/>
  <c r="AD135"/>
  <c r="AD145"/>
  <c r="AD159"/>
  <c r="AD169"/>
  <c r="AD183"/>
  <c r="AD199"/>
  <c r="AD222"/>
  <c r="H87"/>
  <c r="H39"/>
  <c r="AD89"/>
  <c r="H89"/>
  <c r="AD95"/>
  <c r="AD101"/>
  <c r="AD107"/>
  <c r="AD113"/>
  <c r="AD119"/>
  <c r="AD125"/>
  <c r="H134"/>
  <c r="AD134"/>
  <c r="AD148"/>
  <c r="H148"/>
  <c r="H158"/>
  <c r="AD158"/>
  <c r="AD172"/>
  <c r="H172"/>
  <c r="AD182"/>
  <c r="H182"/>
  <c r="I223"/>
  <c r="H223"/>
  <c r="I115"/>
  <c r="H115"/>
  <c r="I127"/>
  <c r="H127"/>
  <c r="I151"/>
  <c r="H151"/>
  <c r="I175"/>
  <c r="H175"/>
  <c r="I146"/>
  <c r="I140"/>
  <c r="I89"/>
  <c r="I107"/>
  <c r="H107"/>
  <c r="I215"/>
  <c r="H215"/>
  <c r="I143"/>
  <c r="H143"/>
  <c r="I167"/>
  <c r="H167"/>
  <c r="I191"/>
  <c r="H191"/>
  <c r="I105"/>
  <c r="H105"/>
  <c r="I219"/>
  <c r="H219"/>
  <c r="I147"/>
  <c r="H147"/>
  <c r="I171"/>
  <c r="H171"/>
  <c r="I195"/>
  <c r="H195"/>
  <c r="I225"/>
  <c r="H225"/>
  <c r="AD108"/>
  <c r="H108"/>
  <c r="AD200"/>
  <c r="H200"/>
  <c r="AI216"/>
  <c r="H216"/>
  <c r="AD216"/>
  <c r="H69"/>
  <c r="H21"/>
  <c r="H78"/>
  <c r="AD87"/>
  <c r="AD97"/>
  <c r="AD111"/>
  <c r="AD121"/>
  <c r="AD126"/>
  <c r="AD150"/>
  <c r="H150"/>
  <c r="AD174"/>
  <c r="H174"/>
  <c r="I100"/>
  <c r="AD100"/>
  <c r="H100"/>
  <c r="AD110"/>
  <c r="H110"/>
  <c r="I124"/>
  <c r="AD124"/>
  <c r="AD129"/>
  <c r="AD139"/>
  <c r="AD153"/>
  <c r="AD163"/>
  <c r="AD177"/>
  <c r="AD187"/>
  <c r="AD197"/>
  <c r="H214"/>
  <c r="AD214"/>
  <c r="H220"/>
  <c r="AD220"/>
  <c r="H51"/>
  <c r="I88"/>
  <c r="H88"/>
  <c r="AD128"/>
  <c r="H128"/>
  <c r="AD142"/>
  <c r="H142"/>
  <c r="AD152"/>
  <c r="H152"/>
  <c r="AD166"/>
  <c r="H166"/>
  <c r="AD176"/>
  <c r="H176"/>
  <c r="H190"/>
  <c r="AD190"/>
  <c r="I211"/>
  <c r="H211"/>
  <c r="I109"/>
  <c r="H109"/>
  <c r="I217"/>
  <c r="H217"/>
  <c r="I145"/>
  <c r="H145"/>
  <c r="I169"/>
  <c r="H169"/>
  <c r="I193"/>
  <c r="H193"/>
  <c r="I51"/>
  <c r="I69"/>
  <c r="I21"/>
  <c r="I92"/>
  <c r="H92"/>
  <c r="I101"/>
  <c r="H101"/>
  <c r="I125"/>
  <c r="H125"/>
  <c r="I137"/>
  <c r="H137"/>
  <c r="I161"/>
  <c r="H161"/>
  <c r="I185"/>
  <c r="H185"/>
  <c r="I209"/>
  <c r="H209"/>
  <c r="I99"/>
  <c r="H99"/>
  <c r="I123"/>
  <c r="H123"/>
  <c r="I141"/>
  <c r="H141"/>
  <c r="I165"/>
  <c r="H165"/>
  <c r="I189"/>
  <c r="H189"/>
  <c r="I213"/>
  <c r="H213"/>
  <c r="AD114"/>
  <c r="H114"/>
  <c r="AD131"/>
  <c r="AD137"/>
  <c r="AD143"/>
  <c r="AD149"/>
  <c r="AD155"/>
  <c r="AD161"/>
  <c r="AD167"/>
  <c r="AD173"/>
  <c r="AD179"/>
  <c r="AD185"/>
  <c r="AD198"/>
  <c r="H208"/>
  <c r="AD208"/>
  <c r="H81"/>
  <c r="H33"/>
  <c r="AD81"/>
  <c r="AD91"/>
  <c r="H91"/>
  <c r="AD105"/>
  <c r="AD115"/>
  <c r="AD132"/>
  <c r="H132"/>
  <c r="AD156"/>
  <c r="H156"/>
  <c r="H180"/>
  <c r="AD180"/>
  <c r="AD94"/>
  <c r="H94"/>
  <c r="I104"/>
  <c r="AD104"/>
  <c r="H104"/>
  <c r="I118"/>
  <c r="AD118"/>
  <c r="H118"/>
  <c r="AD133"/>
  <c r="AD147"/>
  <c r="AD157"/>
  <c r="AD171"/>
  <c r="AD181"/>
  <c r="AD204"/>
  <c r="H63"/>
  <c r="H86"/>
  <c r="H136"/>
  <c r="AD136"/>
  <c r="AD146"/>
  <c r="H146"/>
  <c r="AD160"/>
  <c r="H160"/>
  <c r="H170"/>
  <c r="AD170"/>
  <c r="AD184"/>
  <c r="H184"/>
  <c r="H194"/>
  <c r="AD194"/>
  <c r="AD201"/>
  <c r="I205"/>
  <c r="H205"/>
  <c r="I103"/>
  <c r="H103"/>
  <c r="I199"/>
  <c r="H199"/>
  <c r="I139"/>
  <c r="H139"/>
  <c r="I163"/>
  <c r="H163"/>
  <c r="I187"/>
  <c r="H187"/>
  <c r="I200"/>
  <c r="I63"/>
  <c r="I95"/>
  <c r="H95"/>
  <c r="I119"/>
  <c r="H119"/>
  <c r="I131"/>
  <c r="H131"/>
  <c r="I155"/>
  <c r="H155"/>
  <c r="I179"/>
  <c r="H179"/>
  <c r="I203"/>
  <c r="H203"/>
  <c r="I93"/>
  <c r="H93"/>
  <c r="I117"/>
  <c r="H117"/>
  <c r="I135"/>
  <c r="H135"/>
  <c r="I159"/>
  <c r="H159"/>
  <c r="I183"/>
  <c r="H183"/>
  <c r="I207"/>
  <c r="H207"/>
  <c r="H96"/>
  <c r="AD96"/>
  <c r="I120"/>
  <c r="AD120"/>
  <c r="H120"/>
  <c r="H196"/>
  <c r="AD196"/>
  <c r="I202"/>
  <c r="H202"/>
  <c r="AD202"/>
  <c r="H212"/>
  <c r="AD212"/>
  <c r="AD224"/>
  <c r="H224"/>
  <c r="H45"/>
  <c r="H80"/>
  <c r="AD85"/>
  <c r="H85"/>
  <c r="I90"/>
  <c r="H90"/>
  <c r="AD99"/>
  <c r="AD109"/>
  <c r="AD123"/>
  <c r="AD138"/>
  <c r="H138"/>
  <c r="AD162"/>
  <c r="H162"/>
  <c r="AD186"/>
  <c r="H186"/>
  <c r="AD215"/>
  <c r="AI215"/>
  <c r="I98"/>
  <c r="AD98"/>
  <c r="H98"/>
  <c r="AD112"/>
  <c r="I122"/>
  <c r="AD122"/>
  <c r="H122"/>
  <c r="AD127"/>
  <c r="AD141"/>
  <c r="AD151"/>
  <c r="AD165"/>
  <c r="AD175"/>
  <c r="AD189"/>
  <c r="H210"/>
  <c r="AD210"/>
  <c r="I218"/>
  <c r="H218"/>
  <c r="AD218"/>
  <c r="H75"/>
  <c r="H27"/>
  <c r="AD130"/>
  <c r="H130"/>
  <c r="AD140"/>
  <c r="H140"/>
  <c r="AD154"/>
  <c r="H154"/>
  <c r="AD164"/>
  <c r="H164"/>
  <c r="AD178"/>
  <c r="H178"/>
  <c r="AD188"/>
  <c r="H188"/>
  <c r="I97"/>
  <c r="H97"/>
  <c r="I121"/>
  <c r="H121"/>
  <c r="I133"/>
  <c r="H133"/>
  <c r="I157"/>
  <c r="H157"/>
  <c r="I181"/>
  <c r="H181"/>
  <c r="I214"/>
  <c r="I176"/>
  <c r="I170"/>
  <c r="I39"/>
  <c r="I15"/>
  <c r="I57"/>
  <c r="I33"/>
  <c r="H10" i="11"/>
  <c r="I10"/>
  <c r="H14"/>
  <c r="I14"/>
  <c r="H26"/>
  <c r="I26"/>
  <c r="H30"/>
  <c r="I30"/>
  <c r="H38"/>
  <c r="I38"/>
  <c r="H42"/>
  <c r="I42"/>
  <c r="H54"/>
  <c r="I54"/>
  <c r="H58"/>
  <c r="I58"/>
  <c r="I240"/>
  <c r="H240"/>
  <c r="I195"/>
  <c r="I179"/>
  <c r="I155"/>
  <c r="I73"/>
  <c r="I136"/>
  <c r="I86"/>
  <c r="I239"/>
  <c r="I214"/>
  <c r="I190"/>
  <c r="I174"/>
  <c r="I158"/>
  <c r="I121"/>
  <c r="I89"/>
  <c r="I77"/>
  <c r="H220"/>
  <c r="I128"/>
  <c r="I96"/>
  <c r="I84"/>
  <c r="I66"/>
  <c r="I196"/>
  <c r="H192"/>
  <c r="H168"/>
  <c r="H164"/>
  <c r="I252"/>
  <c r="H252"/>
  <c r="AD252"/>
  <c r="H17"/>
  <c r="I17"/>
  <c r="H21"/>
  <c r="I21"/>
  <c r="H33"/>
  <c r="I33"/>
  <c r="H37"/>
  <c r="I37"/>
  <c r="H45"/>
  <c r="I45"/>
  <c r="H49"/>
  <c r="I49"/>
  <c r="H61"/>
  <c r="I61"/>
  <c r="I227"/>
  <c r="H227"/>
  <c r="I258"/>
  <c r="I13"/>
  <c r="I25"/>
  <c r="I29"/>
  <c r="I41"/>
  <c r="I53"/>
  <c r="I57"/>
  <c r="H78"/>
  <c r="H90"/>
  <c r="H102"/>
  <c r="H106"/>
  <c r="H118"/>
  <c r="H130"/>
  <c r="I223"/>
  <c r="I247"/>
  <c r="I251"/>
  <c r="I259"/>
  <c r="H234"/>
  <c r="I138"/>
  <c r="I126"/>
  <c r="I108"/>
  <c r="I93"/>
  <c r="H236"/>
  <c r="I100"/>
  <c r="I68"/>
  <c r="H12"/>
  <c r="I12"/>
  <c r="H16"/>
  <c r="I16"/>
  <c r="H24"/>
  <c r="I24"/>
  <c r="H28"/>
  <c r="I28"/>
  <c r="H40"/>
  <c r="I40"/>
  <c r="H44"/>
  <c r="I44"/>
  <c r="H52"/>
  <c r="I52"/>
  <c r="H56"/>
  <c r="I56"/>
  <c r="I226"/>
  <c r="H226"/>
  <c r="H238"/>
  <c r="I238"/>
  <c r="H250"/>
  <c r="I250"/>
  <c r="H254"/>
  <c r="I254"/>
  <c r="H18"/>
  <c r="H34"/>
  <c r="H46"/>
  <c r="H62"/>
  <c r="H75"/>
  <c r="H79"/>
  <c r="H87"/>
  <c r="H91"/>
  <c r="H103"/>
  <c r="H107"/>
  <c r="H115"/>
  <c r="H119"/>
  <c r="H131"/>
  <c r="H135"/>
  <c r="H144"/>
  <c r="H160"/>
  <c r="H172"/>
  <c r="H176"/>
  <c r="H200"/>
  <c r="H216"/>
  <c r="H228"/>
  <c r="H232"/>
  <c r="H256"/>
  <c r="H260"/>
  <c r="I20"/>
  <c r="I32"/>
  <c r="I36"/>
  <c r="I48"/>
  <c r="I60"/>
  <c r="I64"/>
  <c r="H69"/>
  <c r="H97"/>
  <c r="H109"/>
  <c r="H125"/>
  <c r="H137"/>
  <c r="H141"/>
  <c r="I222"/>
  <c r="I230"/>
  <c r="I129"/>
  <c r="I79"/>
  <c r="I217"/>
  <c r="I213"/>
  <c r="I203"/>
  <c r="H199"/>
  <c r="H189"/>
  <c r="H185"/>
  <c r="I175"/>
  <c r="I171"/>
  <c r="I161"/>
  <c r="I157"/>
  <c r="H147"/>
  <c r="H143"/>
  <c r="I110"/>
  <c r="I98"/>
  <c r="I80"/>
  <c r="I248"/>
  <c r="I133"/>
  <c r="I115"/>
  <c r="I140"/>
  <c r="I122"/>
  <c r="I72"/>
  <c r="I212"/>
  <c r="I208"/>
  <c r="I198"/>
  <c r="H194"/>
  <c r="I184"/>
  <c r="H180"/>
  <c r="I170"/>
  <c r="H166"/>
  <c r="H156"/>
  <c r="H152"/>
  <c r="I255"/>
  <c r="H255"/>
  <c r="H19"/>
  <c r="I19"/>
  <c r="H23"/>
  <c r="I23"/>
  <c r="H31"/>
  <c r="I31"/>
  <c r="H35"/>
  <c r="I35"/>
  <c r="H47"/>
  <c r="I47"/>
  <c r="H51"/>
  <c r="I51"/>
  <c r="H59"/>
  <c r="I59"/>
  <c r="H63"/>
  <c r="I63"/>
  <c r="I245"/>
  <c r="H245"/>
  <c r="I11"/>
  <c r="I15"/>
  <c r="I27"/>
  <c r="I39"/>
  <c r="I43"/>
  <c r="I55"/>
  <c r="H76"/>
  <c r="H88"/>
  <c r="H92"/>
  <c r="H104"/>
  <c r="H116"/>
  <c r="H132"/>
  <c r="I225"/>
  <c r="I229"/>
  <c r="I233"/>
  <c r="I237"/>
  <c r="I241"/>
  <c r="I253"/>
  <c r="H241"/>
  <c r="I131"/>
  <c r="I119"/>
  <c r="I101"/>
  <c r="H222"/>
  <c r="I114"/>
  <c r="I82"/>
  <c r="I70"/>
  <c r="I117"/>
  <c r="I105"/>
  <c r="I87"/>
  <c r="I124"/>
  <c r="I112"/>
  <c r="I94"/>
  <c r="H61" i="10"/>
  <c r="H69"/>
  <c r="H75"/>
  <c r="H79"/>
  <c r="H87"/>
  <c r="H155"/>
  <c r="H159"/>
  <c r="H165"/>
  <c r="H169"/>
  <c r="H181"/>
  <c r="H185"/>
  <c r="H197"/>
  <c r="H205"/>
  <c r="H243"/>
  <c r="H259"/>
  <c r="H263"/>
  <c r="H283"/>
  <c r="H287"/>
  <c r="H295"/>
  <c r="I194"/>
  <c r="I178"/>
  <c r="I162"/>
  <c r="I70"/>
  <c r="I238"/>
  <c r="I136"/>
  <c r="H132"/>
  <c r="I128"/>
  <c r="I124"/>
  <c r="I120"/>
  <c r="I116"/>
  <c r="I112"/>
  <c r="H108"/>
  <c r="H104"/>
  <c r="I100"/>
  <c r="I96"/>
  <c r="I92"/>
  <c r="I278"/>
  <c r="I268"/>
  <c r="I256"/>
  <c r="H234"/>
  <c r="I142"/>
  <c r="I77"/>
  <c r="I39"/>
  <c r="H246"/>
  <c r="I232"/>
  <c r="H228"/>
  <c r="I150"/>
  <c r="I146"/>
  <c r="I49"/>
  <c r="I274"/>
  <c r="I242"/>
  <c r="I196"/>
  <c r="I180"/>
  <c r="I164"/>
  <c r="I82"/>
  <c r="I68"/>
  <c r="I58"/>
  <c r="I222"/>
  <c r="I158"/>
  <c r="I67"/>
  <c r="H216"/>
  <c r="I212"/>
  <c r="H54"/>
  <c r="H50"/>
  <c r="H46"/>
  <c r="H42"/>
  <c r="I284"/>
  <c r="I198"/>
  <c r="I182"/>
  <c r="I166"/>
  <c r="I78"/>
  <c r="I240"/>
  <c r="H236"/>
  <c r="I134"/>
  <c r="I130"/>
  <c r="H126"/>
  <c r="H122"/>
  <c r="H118"/>
  <c r="H114"/>
  <c r="H110"/>
  <c r="H106"/>
  <c r="H102"/>
  <c r="H98"/>
  <c r="H94"/>
  <c r="H90"/>
  <c r="I280"/>
  <c r="I270"/>
  <c r="I260"/>
  <c r="I81"/>
  <c r="I248"/>
  <c r="I244"/>
  <c r="H230"/>
  <c r="I152"/>
  <c r="I148"/>
  <c r="H51"/>
  <c r="I250"/>
  <c r="I200"/>
  <c r="I184"/>
  <c r="I168"/>
  <c r="I84"/>
  <c r="I74"/>
  <c r="I60"/>
  <c r="I294"/>
  <c r="I71"/>
  <c r="H157"/>
  <c r="H163"/>
  <c r="H175"/>
  <c r="H179"/>
  <c r="H183"/>
  <c r="H187"/>
  <c r="H245"/>
  <c r="H249"/>
  <c r="H261"/>
  <c r="H265"/>
  <c r="H285"/>
  <c r="I286"/>
  <c r="I202"/>
  <c r="I186"/>
  <c r="I170"/>
  <c r="I86"/>
  <c r="I272"/>
  <c r="I262"/>
  <c r="I252"/>
  <c r="I258"/>
  <c r="I204"/>
  <c r="I188"/>
  <c r="I172"/>
  <c r="I88"/>
  <c r="I76"/>
  <c r="I64"/>
  <c r="I224"/>
  <c r="I220"/>
  <c r="I156"/>
  <c r="I140"/>
  <c r="I59"/>
  <c r="I214"/>
  <c r="H56"/>
  <c r="H52"/>
  <c r="H48"/>
  <c r="H44"/>
  <c r="H292"/>
  <c r="H296"/>
  <c r="I288"/>
  <c r="I206"/>
  <c r="I190"/>
  <c r="I174"/>
  <c r="I62"/>
  <c r="I292"/>
  <c r="I276"/>
  <c r="I264"/>
  <c r="I254"/>
  <c r="I138"/>
  <c r="I266"/>
  <c r="I208"/>
  <c r="I192"/>
  <c r="I176"/>
  <c r="H154"/>
  <c r="I80"/>
  <c r="I66"/>
  <c r="I144"/>
  <c r="I63"/>
  <c r="I76" i="13"/>
  <c r="I169"/>
  <c r="H68"/>
  <c r="I189"/>
  <c r="H109"/>
  <c r="I30"/>
  <c r="I138"/>
  <c r="I33"/>
  <c r="I24"/>
  <c r="I44"/>
  <c r="H173"/>
  <c r="I150"/>
  <c r="I39"/>
  <c r="I70"/>
  <c r="H87"/>
  <c r="I118"/>
  <c r="H28"/>
  <c r="I16"/>
  <c r="I32"/>
  <c r="I48"/>
  <c r="I64"/>
  <c r="I80"/>
  <c r="H96"/>
  <c r="I21"/>
  <c r="I37"/>
  <c r="I69"/>
  <c r="I85"/>
  <c r="I151"/>
  <c r="I183"/>
  <c r="H38"/>
  <c r="I54"/>
  <c r="H86"/>
  <c r="H46"/>
  <c r="I119"/>
  <c r="I97"/>
  <c r="I79"/>
  <c r="I63"/>
  <c r="I47"/>
  <c r="I31"/>
  <c r="I15"/>
  <c r="I36"/>
  <c r="H126"/>
  <c r="I154"/>
  <c r="I99"/>
  <c r="I42"/>
  <c r="I105"/>
  <c r="I40"/>
  <c r="I93"/>
  <c r="H48"/>
  <c r="H163"/>
  <c r="H138"/>
  <c r="I52"/>
  <c r="I111"/>
  <c r="I106"/>
  <c r="I67"/>
  <c r="I51"/>
  <c r="I19"/>
  <c r="H171"/>
  <c r="H56"/>
  <c r="I41"/>
  <c r="I107"/>
  <c r="I74"/>
  <c r="I49"/>
  <c r="H36"/>
  <c r="H118"/>
  <c r="I14"/>
  <c r="H32"/>
  <c r="H16"/>
  <c r="H119"/>
  <c r="H151"/>
  <c r="I101"/>
  <c r="I135"/>
  <c r="I102"/>
  <c r="H80"/>
  <c r="H64"/>
  <c r="I55"/>
  <c r="I134"/>
  <c r="H69"/>
  <c r="H183"/>
  <c r="I38"/>
  <c r="I22"/>
  <c r="I103"/>
  <c r="I160"/>
  <c r="I123"/>
  <c r="I139"/>
  <c r="I155"/>
  <c r="H141"/>
  <c r="H166"/>
  <c r="I46"/>
  <c r="H63"/>
  <c r="I133"/>
  <c r="I104"/>
  <c r="H104"/>
  <c r="H165"/>
  <c r="AD165"/>
  <c r="I165"/>
  <c r="H185"/>
  <c r="AD185"/>
  <c r="I185"/>
  <c r="H117"/>
  <c r="I117"/>
  <c r="I149"/>
  <c r="H149"/>
  <c r="I173"/>
  <c r="AD173"/>
  <c r="H187"/>
  <c r="I187"/>
  <c r="AD187"/>
  <c r="AD168"/>
  <c r="I168"/>
  <c r="I175"/>
  <c r="AD175"/>
  <c r="I125"/>
  <c r="H125"/>
  <c r="AD172"/>
  <c r="H172"/>
  <c r="I172"/>
  <c r="AD182"/>
  <c r="I182"/>
  <c r="H33"/>
  <c r="H41"/>
  <c r="H73"/>
  <c r="H81"/>
  <c r="I116"/>
  <c r="I132"/>
  <c r="I148"/>
  <c r="H156"/>
  <c r="H188"/>
  <c r="H11"/>
  <c r="H43"/>
  <c r="H51"/>
  <c r="H83"/>
  <c r="H91"/>
  <c r="I141"/>
  <c r="I157"/>
  <c r="I124"/>
  <c r="H124"/>
  <c r="I140"/>
  <c r="H140"/>
  <c r="I181"/>
  <c r="AD181"/>
  <c r="H177"/>
  <c r="I177"/>
  <c r="AD177"/>
  <c r="I171"/>
  <c r="AD171"/>
  <c r="AD166"/>
  <c r="I166"/>
  <c r="H116"/>
  <c r="I108"/>
  <c r="H167"/>
  <c r="I56"/>
  <c r="I96"/>
  <c r="H181"/>
  <c r="H178"/>
  <c r="I178"/>
  <c r="I129"/>
  <c r="H129"/>
  <c r="I145"/>
  <c r="H145"/>
  <c r="H169"/>
  <c r="AD169"/>
  <c r="I161"/>
  <c r="AD161"/>
  <c r="I176"/>
  <c r="AD176"/>
  <c r="I100"/>
  <c r="H100"/>
  <c r="AD164"/>
  <c r="H164"/>
  <c r="I164"/>
  <c r="H179"/>
  <c r="AD179"/>
  <c r="I179"/>
  <c r="AD162"/>
  <c r="H162"/>
  <c r="I162"/>
  <c r="AD186"/>
  <c r="I186"/>
  <c r="H108"/>
  <c r="H21"/>
  <c r="H53"/>
  <c r="H61"/>
  <c r="H93"/>
  <c r="H103"/>
  <c r="H123"/>
  <c r="H139"/>
  <c r="H23"/>
  <c r="H31"/>
  <c r="H71"/>
  <c r="H121"/>
  <c r="H131"/>
  <c r="H147"/>
  <c r="H153"/>
  <c r="I112"/>
  <c r="H112"/>
  <c r="AD167"/>
  <c r="I167"/>
  <c r="AD174"/>
  <c r="I174"/>
  <c r="I144"/>
  <c r="H144"/>
  <c r="I163"/>
  <c r="AD163"/>
  <c r="H189"/>
  <c r="AD189"/>
  <c r="I120"/>
  <c r="H120"/>
  <c r="I152"/>
  <c r="H152"/>
  <c r="H111"/>
  <c r="I128"/>
  <c r="H136"/>
  <c r="H133"/>
  <c r="H143"/>
  <c r="H159"/>
  <c r="H13"/>
  <c r="H128"/>
  <c r="I136"/>
  <c r="H176"/>
  <c r="H112" i="12" l="1"/>
  <c r="I204"/>
  <c r="I126"/>
  <c r="H22"/>
  <c r="H198"/>
  <c r="I222"/>
</calcChain>
</file>

<file path=xl/sharedStrings.xml><?xml version="1.0" encoding="utf-8"?>
<sst xmlns="http://schemas.openxmlformats.org/spreadsheetml/2006/main" count="2400" uniqueCount="323">
  <si>
    <t>NPC等级（7人）</t>
    <phoneticPr fontId="1" type="noConversion"/>
  </si>
  <si>
    <t>段誉</t>
    <phoneticPr fontId="1" type="noConversion"/>
  </si>
  <si>
    <t>郭靖</t>
    <phoneticPr fontId="1" type="noConversion"/>
  </si>
  <si>
    <t>降龙十八掌</t>
    <phoneticPr fontId="1" type="noConversion"/>
  </si>
  <si>
    <t>打狗棒法</t>
    <phoneticPr fontId="1" type="noConversion"/>
  </si>
  <si>
    <t>黯然销魂掌</t>
    <phoneticPr fontId="1" type="noConversion"/>
  </si>
  <si>
    <t>紫杉龙王</t>
    <phoneticPr fontId="1" type="noConversion"/>
  </si>
  <si>
    <t>赵敏</t>
    <phoneticPr fontId="1" type="noConversion"/>
  </si>
  <si>
    <t>小龙女</t>
    <phoneticPr fontId="1" type="noConversion"/>
  </si>
  <si>
    <t>长生功</t>
    <phoneticPr fontId="1" type="noConversion"/>
  </si>
  <si>
    <t>乾坤大挪移</t>
    <phoneticPr fontId="1" type="noConversion"/>
  </si>
  <si>
    <t>令狐冲</t>
    <phoneticPr fontId="1" type="noConversion"/>
  </si>
  <si>
    <t>张三丰</t>
    <phoneticPr fontId="1" type="noConversion"/>
  </si>
  <si>
    <t>太极剑法</t>
    <phoneticPr fontId="1" type="noConversion"/>
  </si>
  <si>
    <t>天山童姥</t>
    <phoneticPr fontId="1" type="noConversion"/>
  </si>
  <si>
    <t>暴雨梨花针</t>
    <phoneticPr fontId="1" type="noConversion"/>
  </si>
  <si>
    <t>张无忌</t>
    <phoneticPr fontId="1" type="noConversion"/>
  </si>
  <si>
    <t>金刚鞭法</t>
    <phoneticPr fontId="1" type="noConversion"/>
  </si>
  <si>
    <t>周芷若</t>
    <phoneticPr fontId="1" type="noConversion"/>
  </si>
  <si>
    <t>九阴白骨掌</t>
    <phoneticPr fontId="1" type="noConversion"/>
  </si>
  <si>
    <t>无崖子</t>
    <phoneticPr fontId="1" type="noConversion"/>
  </si>
  <si>
    <t>吸星大法</t>
    <phoneticPr fontId="1" type="noConversion"/>
  </si>
  <si>
    <t>全真剑法</t>
    <phoneticPr fontId="1" type="noConversion"/>
  </si>
  <si>
    <t>令狐冲</t>
    <phoneticPr fontId="1" type="noConversion"/>
  </si>
  <si>
    <t>独孤九剑</t>
    <phoneticPr fontId="1" type="noConversion"/>
  </si>
  <si>
    <t>小鱼儿</t>
    <phoneticPr fontId="1" type="noConversion"/>
  </si>
  <si>
    <t>花无缺</t>
    <phoneticPr fontId="1" type="noConversion"/>
  </si>
  <si>
    <t>一灯</t>
    <phoneticPr fontId="1" type="noConversion"/>
  </si>
  <si>
    <t>一阳指</t>
    <phoneticPr fontId="1" type="noConversion"/>
  </si>
  <si>
    <t>李秋水</t>
    <phoneticPr fontId="1" type="noConversion"/>
  </si>
  <si>
    <t>基础信息</t>
    <phoneticPr fontId="1" type="noConversion"/>
  </si>
  <si>
    <t>序号</t>
    <phoneticPr fontId="1" type="noConversion"/>
  </si>
  <si>
    <t>品质</t>
    <phoneticPr fontId="1" type="noConversion"/>
  </si>
  <si>
    <t>天赋武功</t>
    <phoneticPr fontId="1" type="noConversion"/>
  </si>
  <si>
    <t>缘数</t>
    <phoneticPr fontId="1" type="noConversion"/>
  </si>
  <si>
    <t>初始升级经验</t>
    <phoneticPr fontId="1" type="noConversion"/>
  </si>
  <si>
    <t>初始生命</t>
    <phoneticPr fontId="1" type="noConversion"/>
  </si>
  <si>
    <t>初始攻击</t>
    <phoneticPr fontId="1" type="noConversion"/>
  </si>
  <si>
    <t>初始防御</t>
    <phoneticPr fontId="1" type="noConversion"/>
  </si>
  <si>
    <t>总属性</t>
    <phoneticPr fontId="1" type="noConversion"/>
  </si>
  <si>
    <t>血成长</t>
    <phoneticPr fontId="1" type="noConversion"/>
  </si>
  <si>
    <t>攻成长</t>
    <phoneticPr fontId="1" type="noConversion"/>
  </si>
  <si>
    <t>内成长</t>
    <phoneticPr fontId="1" type="noConversion"/>
  </si>
  <si>
    <t>成长总和</t>
    <phoneticPr fontId="1" type="noConversion"/>
  </si>
  <si>
    <t>甲</t>
    <phoneticPr fontId="1" type="noConversion"/>
  </si>
  <si>
    <t>六脉神剑</t>
    <phoneticPr fontId="1" type="noConversion"/>
  </si>
  <si>
    <t>乙</t>
    <phoneticPr fontId="1" type="noConversion"/>
  </si>
  <si>
    <t>慕容复</t>
    <phoneticPr fontId="1" type="noConversion"/>
  </si>
  <si>
    <t>段延庆</t>
    <phoneticPr fontId="1" type="noConversion"/>
  </si>
  <si>
    <t>黄药师</t>
    <phoneticPr fontId="1" type="noConversion"/>
  </si>
  <si>
    <t>弹指神通</t>
    <phoneticPr fontId="1" type="noConversion"/>
  </si>
  <si>
    <t>黄蓉</t>
    <phoneticPr fontId="1" type="noConversion"/>
  </si>
  <si>
    <t>欧阳锋</t>
    <phoneticPr fontId="1" type="noConversion"/>
  </si>
  <si>
    <t>蛤蟆功</t>
    <phoneticPr fontId="1" type="noConversion"/>
  </si>
  <si>
    <t>漫天花雨</t>
    <phoneticPr fontId="1" type="noConversion"/>
  </si>
  <si>
    <t>东方不败</t>
    <phoneticPr fontId="1" type="noConversion"/>
  </si>
  <si>
    <t>无名剑法</t>
    <phoneticPr fontId="1" type="noConversion"/>
  </si>
  <si>
    <t>洪七公</t>
    <phoneticPr fontId="1" type="noConversion"/>
  </si>
  <si>
    <t>周伯通</t>
    <phoneticPr fontId="1" type="noConversion"/>
  </si>
  <si>
    <t>空明拳</t>
    <phoneticPr fontId="1" type="noConversion"/>
  </si>
  <si>
    <t>天山六阳掌</t>
    <phoneticPr fontId="1" type="noConversion"/>
  </si>
  <si>
    <t>金钟罩</t>
    <phoneticPr fontId="1" type="noConversion"/>
  </si>
  <si>
    <t>邀月</t>
    <phoneticPr fontId="1" type="noConversion"/>
  </si>
  <si>
    <t>怜星</t>
    <phoneticPr fontId="1" type="noConversion"/>
  </si>
  <si>
    <t>成长信息</t>
    <phoneticPr fontId="1" type="noConversion"/>
  </si>
  <si>
    <t>姓名</t>
    <phoneticPr fontId="1" type="noConversion"/>
  </si>
  <si>
    <t>初始内力</t>
    <phoneticPr fontId="1" type="noConversion"/>
  </si>
  <si>
    <t>防成长</t>
    <phoneticPr fontId="1" type="noConversion"/>
  </si>
  <si>
    <t>萧峰</t>
    <phoneticPr fontId="1" type="noConversion"/>
  </si>
  <si>
    <t>金毛狮王</t>
    <phoneticPr fontId="1" type="noConversion"/>
  </si>
  <si>
    <t>狮子吼</t>
    <phoneticPr fontId="1" type="noConversion"/>
  </si>
  <si>
    <t>青翼蝠王</t>
    <phoneticPr fontId="1" type="noConversion"/>
  </si>
  <si>
    <t>寒冰绵掌</t>
    <phoneticPr fontId="1" type="noConversion"/>
  </si>
  <si>
    <t>虚竹</t>
    <phoneticPr fontId="1" type="noConversion"/>
  </si>
  <si>
    <t>上官金虹</t>
    <phoneticPr fontId="1" type="noConversion"/>
  </si>
  <si>
    <t>血战关数</t>
    <phoneticPr fontId="1" type="noConversion"/>
  </si>
  <si>
    <t>NPC等级（8人）</t>
    <phoneticPr fontId="1" type="noConversion"/>
  </si>
  <si>
    <t>六人阵</t>
    <phoneticPr fontId="1" type="noConversion"/>
  </si>
  <si>
    <t>五人阵</t>
    <phoneticPr fontId="1" type="noConversion"/>
  </si>
  <si>
    <t>NPC等级（5人）</t>
    <phoneticPr fontId="1" type="noConversion"/>
  </si>
  <si>
    <t>NPC等级（6人）</t>
    <phoneticPr fontId="1" type="noConversion"/>
  </si>
  <si>
    <t>七人阵</t>
    <phoneticPr fontId="1" type="noConversion"/>
  </si>
  <si>
    <t>八人阵</t>
    <phoneticPr fontId="1" type="noConversion"/>
  </si>
  <si>
    <t>欢迎使用《大掌门血战计算器》</t>
    <phoneticPr fontId="1" type="noConversion"/>
  </si>
  <si>
    <t>本计算器由18183论坛——东方傲然制作</t>
    <phoneticPr fontId="1" type="noConversion"/>
  </si>
  <si>
    <t>1.请根据你的血战人数选择下方表格</t>
    <phoneticPr fontId="1" type="noConversion"/>
  </si>
  <si>
    <t>3.填写你即将打的关数（为游戏上写的你已经闯过XX关，数值加一）</t>
    <phoneticPr fontId="1" type="noConversion"/>
  </si>
  <si>
    <t>4.根据游戏中下方的加成填写表格</t>
    <phoneticPr fontId="1" type="noConversion"/>
  </si>
  <si>
    <t>5.在下方找此次出现的队伍</t>
    <phoneticPr fontId="1" type="noConversion"/>
  </si>
  <si>
    <t>6.看对手后面的结论战果</t>
    <phoneticPr fontId="1" type="noConversion"/>
  </si>
  <si>
    <t>输出伤害：我方一轮对该人造成的伤害</t>
    <phoneticPr fontId="1" type="noConversion"/>
  </si>
  <si>
    <t>剩余血量：表示杀掉对方后的剩余血量，如果对方是造成负数伤害，则数据不准</t>
    <phoneticPr fontId="1" type="noConversion"/>
  </si>
  <si>
    <t xml:space="preserve">特别鸣谢：
肃霄的血战计算器V1.1.1版http://bbs.18183.com/forum.php?mod=viewthread&amp;tid=101359
萨默斯罗 的【大掌门】部分弟子属性表-萨莫斯罗收集制作整合 http://bbs.18183.com/thread-43071-1-1.html
bjtu1525 的 帖子 [热门活动]你真的会打血战吗？ http://bbs.18183.com/thread-90725-1-1.html
</t>
    <phoneticPr fontId="1" type="noConversion"/>
  </si>
  <si>
    <t>使用说明：</t>
    <phoneticPr fontId="1" type="noConversion"/>
  </si>
  <si>
    <r>
      <t>7.如有疑问欢迎回复原帖http://bbs.18183.com/thread-119993-1-1.html，或者在18183发消息给</t>
    </r>
    <r>
      <rPr>
        <b/>
        <sz val="11"/>
        <color theme="1"/>
        <rFont val="宋体"/>
        <family val="3"/>
        <charset val="134"/>
        <scheme val="minor"/>
      </rPr>
      <t>东方傲然</t>
    </r>
    <phoneticPr fontId="1" type="noConversion"/>
  </si>
  <si>
    <t>反馈链接：</t>
    <phoneticPr fontId="1" type="noConversion"/>
  </si>
  <si>
    <t>http://bbs.18183.com/thread-119993-1-1.html</t>
    <phoneticPr fontId="1" type="noConversion"/>
  </si>
  <si>
    <t>对方血量</t>
    <phoneticPr fontId="1" type="noConversion"/>
  </si>
  <si>
    <t>系数</t>
    <phoneticPr fontId="1" type="noConversion"/>
  </si>
  <si>
    <t>当前等级</t>
    <phoneticPr fontId="1" type="noConversion"/>
  </si>
  <si>
    <t>计算</t>
    <phoneticPr fontId="1" type="noConversion"/>
  </si>
  <si>
    <t>杨过3星</t>
    <phoneticPr fontId="1" type="noConversion"/>
  </si>
  <si>
    <t>王重阳1星</t>
    <phoneticPr fontId="1" type="noConversion"/>
  </si>
  <si>
    <t>杨过21星</t>
    <phoneticPr fontId="1" type="noConversion"/>
  </si>
  <si>
    <t>王重阳32星</t>
    <phoneticPr fontId="1" type="noConversion"/>
  </si>
  <si>
    <t>对应等级</t>
    <phoneticPr fontId="1" type="noConversion"/>
  </si>
  <si>
    <t>对方队伍</t>
    <phoneticPr fontId="1" type="noConversion"/>
  </si>
  <si>
    <t>位置</t>
    <phoneticPr fontId="1" type="noConversion"/>
  </si>
  <si>
    <t>游坦之</t>
    <phoneticPr fontId="1" type="noConversion"/>
  </si>
  <si>
    <t>枯荣</t>
    <phoneticPr fontId="1" type="noConversion"/>
  </si>
  <si>
    <t>铁砂掌</t>
    <phoneticPr fontId="1" type="noConversion"/>
  </si>
  <si>
    <t>初始信息</t>
    <phoneticPr fontId="1" type="noConversion"/>
  </si>
  <si>
    <t>当前信息</t>
    <phoneticPr fontId="1" type="noConversion"/>
  </si>
  <si>
    <t>输出伤害</t>
    <phoneticPr fontId="1" type="noConversion"/>
  </si>
  <si>
    <t>承受伤害</t>
    <phoneticPr fontId="1" type="noConversion"/>
  </si>
  <si>
    <t>剩余血量</t>
    <phoneticPr fontId="1" type="noConversion"/>
  </si>
  <si>
    <t>初始防御</t>
    <phoneticPr fontId="1" type="noConversion"/>
  </si>
  <si>
    <t>总属性</t>
    <phoneticPr fontId="1" type="noConversion"/>
  </si>
  <si>
    <t>攻成长</t>
    <phoneticPr fontId="1" type="noConversion"/>
  </si>
  <si>
    <t>防御</t>
    <phoneticPr fontId="1" type="noConversion"/>
  </si>
  <si>
    <t>阿飞</t>
    <phoneticPr fontId="1" type="noConversion"/>
  </si>
  <si>
    <t>荆无命</t>
    <phoneticPr fontId="1" type="noConversion"/>
  </si>
  <si>
    <t>张无忌</t>
    <phoneticPr fontId="1" type="noConversion"/>
  </si>
  <si>
    <t>等级</t>
    <phoneticPr fontId="1" type="noConversion"/>
  </si>
  <si>
    <t>防</t>
    <phoneticPr fontId="1" type="noConversion"/>
  </si>
  <si>
    <t>火焰刀</t>
    <phoneticPr fontId="1" type="noConversion"/>
  </si>
  <si>
    <t>觉远</t>
    <phoneticPr fontId="1" type="noConversion"/>
  </si>
  <si>
    <t>斗转星移</t>
    <phoneticPr fontId="1" type="noConversion"/>
  </si>
  <si>
    <t>化骨绵掌</t>
    <phoneticPr fontId="1" type="noConversion"/>
  </si>
  <si>
    <t>杨逍</t>
    <phoneticPr fontId="1" type="noConversion"/>
  </si>
  <si>
    <t>乾坤大挪移</t>
    <phoneticPr fontId="1" type="noConversion"/>
  </si>
  <si>
    <t>打狗棒法</t>
    <phoneticPr fontId="1" type="noConversion"/>
  </si>
  <si>
    <t>黄药师</t>
    <phoneticPr fontId="1" type="noConversion"/>
  </si>
  <si>
    <t>范瑶</t>
    <phoneticPr fontId="1" type="noConversion"/>
  </si>
  <si>
    <t>金毛狮王</t>
    <phoneticPr fontId="1" type="noConversion"/>
  </si>
  <si>
    <t>狮子吼</t>
    <phoneticPr fontId="1" type="noConversion"/>
  </si>
  <si>
    <t>胡斐</t>
    <phoneticPr fontId="1" type="noConversion"/>
  </si>
  <si>
    <t>成昆</t>
    <phoneticPr fontId="1" type="noConversion"/>
  </si>
  <si>
    <t>寒冰绵掌</t>
    <phoneticPr fontId="1" type="noConversion"/>
  </si>
  <si>
    <t>韦小宝</t>
    <phoneticPr fontId="1" type="noConversion"/>
  </si>
  <si>
    <t>五轮大转</t>
    <phoneticPr fontId="1" type="noConversion"/>
  </si>
  <si>
    <t>左冷禅</t>
    <phoneticPr fontId="1" type="noConversion"/>
  </si>
  <si>
    <t>暴雨梨花针</t>
    <phoneticPr fontId="1" type="noConversion"/>
  </si>
  <si>
    <t>王重阳1星</t>
    <phoneticPr fontId="1" type="noConversion"/>
  </si>
  <si>
    <t>傅红雪</t>
    <phoneticPr fontId="1" type="noConversion"/>
  </si>
  <si>
    <t>李莫愁</t>
    <phoneticPr fontId="1" type="noConversion"/>
  </si>
  <si>
    <t>东方不败</t>
    <phoneticPr fontId="1" type="noConversion"/>
  </si>
  <si>
    <t>杨过</t>
    <phoneticPr fontId="1" type="noConversion"/>
  </si>
  <si>
    <t>金轮法王</t>
    <phoneticPr fontId="1" type="noConversion"/>
  </si>
  <si>
    <t>何足道</t>
    <phoneticPr fontId="1" type="noConversion"/>
  </si>
  <si>
    <t>燕南天</t>
    <phoneticPr fontId="1" type="noConversion"/>
  </si>
  <si>
    <t>小龙女</t>
    <phoneticPr fontId="1" type="noConversion"/>
  </si>
  <si>
    <t>长生功</t>
    <phoneticPr fontId="1" type="noConversion"/>
  </si>
  <si>
    <t>金钟罩</t>
    <phoneticPr fontId="1" type="noConversion"/>
  </si>
  <si>
    <t>铁心兰</t>
    <phoneticPr fontId="1" type="noConversion"/>
  </si>
  <si>
    <t>小鱼儿</t>
    <phoneticPr fontId="1" type="noConversion"/>
  </si>
  <si>
    <t>血刀老祖</t>
    <phoneticPr fontId="1" type="noConversion"/>
  </si>
  <si>
    <t>任我行</t>
    <phoneticPr fontId="1" type="noConversion"/>
  </si>
  <si>
    <t>辟邪剑法</t>
    <phoneticPr fontId="1" type="noConversion"/>
  </si>
  <si>
    <t>丁春秋</t>
    <phoneticPr fontId="1" type="noConversion"/>
  </si>
  <si>
    <t>杨过1</t>
    <phoneticPr fontId="1" type="noConversion"/>
  </si>
  <si>
    <t>降龙伏虎功</t>
    <phoneticPr fontId="1" type="noConversion"/>
  </si>
  <si>
    <t>宋元桥</t>
    <phoneticPr fontId="1" type="noConversion"/>
  </si>
  <si>
    <t>鹰爪手</t>
    <phoneticPr fontId="1" type="noConversion"/>
  </si>
  <si>
    <t>攻</t>
    <phoneticPr fontId="1" type="noConversion"/>
  </si>
  <si>
    <t>基础信息</t>
    <phoneticPr fontId="1" type="noConversion"/>
  </si>
  <si>
    <t>我方血量</t>
    <phoneticPr fontId="1" type="noConversion"/>
  </si>
  <si>
    <t>战果</t>
    <phoneticPr fontId="1" type="noConversion"/>
  </si>
  <si>
    <t>缘数</t>
    <phoneticPr fontId="1" type="noConversion"/>
  </si>
  <si>
    <t>初始生命</t>
    <phoneticPr fontId="1" type="noConversion"/>
  </si>
  <si>
    <t>初始内力</t>
    <phoneticPr fontId="1" type="noConversion"/>
  </si>
  <si>
    <t>血成长</t>
    <phoneticPr fontId="1" type="noConversion"/>
  </si>
  <si>
    <t>防成长</t>
    <phoneticPr fontId="1" type="noConversion"/>
  </si>
  <si>
    <t>攻击</t>
    <phoneticPr fontId="1" type="noConversion"/>
  </si>
  <si>
    <t>内力</t>
    <phoneticPr fontId="1" type="noConversion"/>
  </si>
  <si>
    <t>擒拿手</t>
    <phoneticPr fontId="1" type="noConversion"/>
  </si>
  <si>
    <t>岳不群</t>
    <phoneticPr fontId="1" type="noConversion"/>
  </si>
  <si>
    <t>黄蓉</t>
    <phoneticPr fontId="1" type="noConversion"/>
  </si>
  <si>
    <t>蛤蟆功</t>
    <phoneticPr fontId="1" type="noConversion"/>
  </si>
  <si>
    <t>花无缺</t>
    <phoneticPr fontId="1" type="noConversion"/>
  </si>
  <si>
    <t>灭绝师太</t>
    <phoneticPr fontId="1" type="noConversion"/>
  </si>
  <si>
    <t>吸星大法</t>
    <phoneticPr fontId="1" type="noConversion"/>
  </si>
  <si>
    <t>天山童姥</t>
    <phoneticPr fontId="1" type="noConversion"/>
  </si>
  <si>
    <t>苏樱</t>
    <phoneticPr fontId="1" type="noConversion"/>
  </si>
  <si>
    <t>王重阳1</t>
    <phoneticPr fontId="1" type="noConversion"/>
  </si>
  <si>
    <t>黯然销魂掌</t>
    <phoneticPr fontId="1" type="noConversion"/>
  </si>
  <si>
    <t>杨过2</t>
    <phoneticPr fontId="1" type="noConversion"/>
  </si>
  <si>
    <t>裘千仞</t>
    <phoneticPr fontId="1" type="noConversion"/>
  </si>
  <si>
    <t>独孤九剑</t>
    <phoneticPr fontId="1" type="noConversion"/>
  </si>
  <si>
    <t>金蛇郎君</t>
    <phoneticPr fontId="1" type="noConversion"/>
  </si>
  <si>
    <t>王重阳2</t>
    <phoneticPr fontId="1" type="noConversion"/>
  </si>
  <si>
    <t>生命</t>
    <phoneticPr fontId="1" type="noConversion"/>
  </si>
  <si>
    <t>暂缺</t>
    <phoneticPr fontId="1" type="noConversion"/>
  </si>
  <si>
    <t>2.将我方阵容数据填到相应位置，上方数字代表该人出现在第几位置，数字3即为将该人调至第三位</t>
    <phoneticPr fontId="1" type="noConversion"/>
  </si>
  <si>
    <t>承受伤害：我方一轮承受的伤害</t>
    <phoneticPr fontId="1" type="noConversion"/>
  </si>
  <si>
    <r>
      <t>战果：主要区分几轮结束，超过4轮结束的战果为显示为</t>
    </r>
    <r>
      <rPr>
        <sz val="11"/>
        <color rgb="FFFF0000"/>
        <rFont val="宋体"/>
        <family val="3"/>
        <charset val="134"/>
        <scheme val="minor"/>
      </rPr>
      <t>（9）</t>
    </r>
    <r>
      <rPr>
        <sz val="11"/>
        <color theme="1"/>
        <rFont val="宋体"/>
        <family val="2"/>
        <charset val="134"/>
        <scheme val="minor"/>
      </rPr>
      <t>；红色为输</t>
    </r>
    <phoneticPr fontId="1" type="noConversion"/>
  </si>
  <si>
    <r>
      <rPr>
        <b/>
        <sz val="15"/>
        <color rgb="FFFF0000"/>
        <rFont val="宋体"/>
        <family val="3"/>
        <charset val="134"/>
        <scheme val="minor"/>
      </rPr>
      <t>郑重声明！！！</t>
    </r>
    <r>
      <rPr>
        <sz val="11"/>
        <color theme="1"/>
        <rFont val="宋体"/>
        <family val="2"/>
        <charset val="134"/>
        <scheme val="minor"/>
      </rPr>
      <t xml:space="preserve">
大家使用过程中可能会发现数据有很多的不全，
或者某些数据还有误差，但仅仅傲然一个人做这些数据的收集难度太大了，所以需要你的帮助，如果你得到了哪些我们不全的数据，请回复帖子告诉我：http://bbs.18183.com/thread-119993-1-1.html
如果是缺失等级数据的，请告诉我 </t>
    </r>
    <r>
      <rPr>
        <b/>
        <u/>
        <sz val="11"/>
        <color theme="1"/>
        <rFont val="宋体"/>
        <family val="3"/>
        <charset val="134"/>
        <scheme val="minor"/>
      </rPr>
      <t>几人阵、关数、第一个对手的血量</t>
    </r>
    <r>
      <rPr>
        <sz val="11"/>
        <color theme="1"/>
        <rFont val="宋体"/>
        <family val="2"/>
        <charset val="134"/>
        <scheme val="minor"/>
      </rPr>
      <t xml:space="preserve">即可
如果是缺失队伍成员的，请告诉我 </t>
    </r>
    <r>
      <rPr>
        <b/>
        <u/>
        <sz val="11"/>
        <color theme="1"/>
        <rFont val="宋体"/>
        <family val="3"/>
        <charset val="134"/>
        <scheme val="minor"/>
      </rPr>
      <t>几人阵、哪只队伍、第几个人</t>
    </r>
    <r>
      <rPr>
        <sz val="11"/>
        <color theme="1"/>
        <rFont val="宋体"/>
        <family val="2"/>
        <charset val="134"/>
        <scheme val="minor"/>
      </rPr>
      <t xml:space="preserve">
</t>
    </r>
    <r>
      <rPr>
        <b/>
        <sz val="11"/>
        <color rgb="FFFFC000"/>
        <rFont val="宋体"/>
        <family val="3"/>
        <charset val="134"/>
        <scheme val="minor"/>
      </rPr>
      <t>最完善的血战计算器，你我共同努力！</t>
    </r>
    <phoneticPr fontId="1" type="noConversion"/>
  </si>
  <si>
    <t>金毛狮王</t>
  </si>
  <si>
    <t>王语嫣</t>
    <phoneticPr fontId="1" type="noConversion"/>
  </si>
  <si>
    <t>西门吹雪</t>
    <phoneticPr fontId="1" type="noConversion"/>
  </si>
  <si>
    <t>独孤求败</t>
    <phoneticPr fontId="1" type="noConversion"/>
  </si>
  <si>
    <t>神雕</t>
    <phoneticPr fontId="1" type="noConversion"/>
  </si>
  <si>
    <t>郭襄</t>
    <phoneticPr fontId="1" type="noConversion"/>
  </si>
  <si>
    <t>楚留香</t>
    <phoneticPr fontId="1" type="noConversion"/>
  </si>
  <si>
    <t>王重阳</t>
    <phoneticPr fontId="1" type="noConversion"/>
  </si>
  <si>
    <t>张三丰</t>
    <phoneticPr fontId="1" type="noConversion"/>
  </si>
  <si>
    <t>白眉鹰王</t>
    <phoneticPr fontId="1" type="noConversion"/>
  </si>
  <si>
    <t>一阳指</t>
  </si>
  <si>
    <t>漫天花雨</t>
  </si>
  <si>
    <t>吸星大法</t>
  </si>
  <si>
    <t>独孤九剑</t>
  </si>
  <si>
    <t>化骨绵掌</t>
  </si>
  <si>
    <t>寒冰绵掌</t>
  </si>
  <si>
    <t>六脉神剑</t>
  </si>
  <si>
    <t>天山六阳掌</t>
  </si>
  <si>
    <t>太极剑法</t>
  </si>
  <si>
    <t>鹰爪手</t>
  </si>
  <si>
    <t>乾坤大挪移</t>
  </si>
  <si>
    <t>长生功</t>
  </si>
  <si>
    <t>弹指神通</t>
  </si>
  <si>
    <t>降龙十八掌</t>
  </si>
  <si>
    <t>暴雨梨花针</t>
  </si>
  <si>
    <t>全真剑法</t>
  </si>
  <si>
    <t>金钟罩</t>
  </si>
  <si>
    <t>空明拳</t>
  </si>
  <si>
    <t>黯然销魂掌</t>
  </si>
  <si>
    <t>蛤蟆功</t>
  </si>
  <si>
    <t>xue</t>
    <phoneticPr fontId="1" type="noConversion"/>
  </si>
  <si>
    <t>fang</t>
    <phoneticPr fontId="1" type="noConversion"/>
  </si>
  <si>
    <t>g</t>
    <phoneticPr fontId="1" type="noConversion"/>
  </si>
  <si>
    <t>f</t>
    <phoneticPr fontId="1" type="noConversion"/>
  </si>
  <si>
    <t>x</t>
    <phoneticPr fontId="1" type="noConversion"/>
  </si>
  <si>
    <t>g?</t>
    <phoneticPr fontId="1" type="noConversion"/>
  </si>
  <si>
    <t>f?</t>
    <phoneticPr fontId="1" type="noConversion"/>
  </si>
  <si>
    <t>关数</t>
    <phoneticPr fontId="1" type="noConversion"/>
  </si>
  <si>
    <t>血加成%</t>
    <phoneticPr fontId="1" type="noConversion"/>
  </si>
  <si>
    <t>攻加成%</t>
    <phoneticPr fontId="1" type="noConversion"/>
  </si>
  <si>
    <t>防加成%</t>
    <phoneticPr fontId="1" type="noConversion"/>
  </si>
  <si>
    <t>欧阳峰</t>
    <phoneticPr fontId="1" type="noConversion"/>
  </si>
  <si>
    <t>血</t>
    <phoneticPr fontId="1" type="noConversion"/>
  </si>
  <si>
    <t>成长信息</t>
    <phoneticPr fontId="1" type="noConversion"/>
  </si>
  <si>
    <t>对方血量</t>
    <phoneticPr fontId="1" type="noConversion"/>
  </si>
  <si>
    <t>内成长</t>
    <phoneticPr fontId="1" type="noConversion"/>
  </si>
  <si>
    <t>血量</t>
    <phoneticPr fontId="1" type="noConversion"/>
  </si>
  <si>
    <t>鸠摩智</t>
    <phoneticPr fontId="1" type="noConversion"/>
  </si>
  <si>
    <t>狂风刀法</t>
    <phoneticPr fontId="1" type="noConversion"/>
  </si>
  <si>
    <t>任盈盈</t>
    <phoneticPr fontId="1" type="noConversion"/>
  </si>
  <si>
    <t>枯荣</t>
    <phoneticPr fontId="1" type="noConversion"/>
  </si>
  <si>
    <t>段誉</t>
    <phoneticPr fontId="1" type="noConversion"/>
  </si>
  <si>
    <t>王重阳</t>
    <phoneticPr fontId="1" type="noConversion"/>
  </si>
  <si>
    <t>令狐冲</t>
    <phoneticPr fontId="1" type="noConversion"/>
  </si>
  <si>
    <t>西门吹雪</t>
    <phoneticPr fontId="1" type="noConversion"/>
  </si>
  <si>
    <t>黄药师</t>
    <phoneticPr fontId="1" type="noConversion"/>
  </si>
  <si>
    <t>萧峰</t>
    <phoneticPr fontId="1" type="noConversion"/>
  </si>
  <si>
    <t>段延庆</t>
    <phoneticPr fontId="1" type="noConversion"/>
  </si>
  <si>
    <t>邀月</t>
    <phoneticPr fontId="1" type="noConversion"/>
  </si>
  <si>
    <t>张三丰</t>
    <phoneticPr fontId="1" type="noConversion"/>
  </si>
  <si>
    <t>上官金虹</t>
    <phoneticPr fontId="1" type="noConversion"/>
  </si>
  <si>
    <t>独孤求败</t>
    <phoneticPr fontId="1" type="noConversion"/>
  </si>
  <si>
    <t>东方不败</t>
    <phoneticPr fontId="1" type="noConversion"/>
  </si>
  <si>
    <t>小龙女</t>
    <phoneticPr fontId="1" type="noConversion"/>
  </si>
  <si>
    <t>李莫愁</t>
    <phoneticPr fontId="1" type="noConversion"/>
  </si>
  <si>
    <t>一灯</t>
    <phoneticPr fontId="1" type="noConversion"/>
  </si>
  <si>
    <t>虚竹</t>
    <phoneticPr fontId="1" type="noConversion"/>
  </si>
  <si>
    <t>石破天</t>
    <phoneticPr fontId="1" type="noConversion"/>
  </si>
  <si>
    <t>神雕</t>
    <phoneticPr fontId="1" type="noConversion"/>
  </si>
  <si>
    <t>李秋水</t>
    <phoneticPr fontId="1" type="noConversion"/>
  </si>
  <si>
    <t>花无缺</t>
    <phoneticPr fontId="1" type="noConversion"/>
  </si>
  <si>
    <t>任我姓</t>
    <phoneticPr fontId="1" type="noConversion"/>
  </si>
  <si>
    <t>无崖子</t>
    <phoneticPr fontId="1" type="noConversion"/>
  </si>
  <si>
    <t>令狐冲</t>
    <phoneticPr fontId="1" type="noConversion"/>
  </si>
  <si>
    <t>段誉</t>
    <phoneticPr fontId="1" type="noConversion"/>
  </si>
  <si>
    <t>王语嫣</t>
    <phoneticPr fontId="1" type="noConversion"/>
  </si>
  <si>
    <t>丁春秋</t>
    <phoneticPr fontId="1" type="noConversion"/>
  </si>
  <si>
    <t>李莫愁</t>
    <phoneticPr fontId="1" type="noConversion"/>
  </si>
  <si>
    <t>青翼蝠王</t>
    <phoneticPr fontId="1" type="noConversion"/>
  </si>
  <si>
    <t>王重阳</t>
    <phoneticPr fontId="1" type="noConversion"/>
  </si>
  <si>
    <t>天山童姥</t>
    <phoneticPr fontId="1" type="noConversion"/>
  </si>
  <si>
    <t>郭襄</t>
    <phoneticPr fontId="1" type="noConversion"/>
  </si>
  <si>
    <t>张三丰</t>
    <phoneticPr fontId="1" type="noConversion"/>
  </si>
  <si>
    <t>白眉鹰王</t>
    <phoneticPr fontId="1" type="noConversion"/>
  </si>
  <si>
    <t>张无忌</t>
    <phoneticPr fontId="1" type="noConversion"/>
  </si>
  <si>
    <t>小龙女</t>
    <phoneticPr fontId="1" type="noConversion"/>
  </si>
  <si>
    <t>郭靖</t>
    <phoneticPr fontId="1" type="noConversion"/>
  </si>
  <si>
    <t>独孤求败</t>
    <phoneticPr fontId="1" type="noConversion"/>
  </si>
  <si>
    <t>东方不败</t>
    <phoneticPr fontId="1" type="noConversion"/>
  </si>
  <si>
    <t>暴雨梨花针</t>
    <phoneticPr fontId="1" type="noConversion"/>
  </si>
  <si>
    <t>小龙女</t>
    <phoneticPr fontId="1" type="noConversion"/>
  </si>
  <si>
    <t>长生功</t>
    <phoneticPr fontId="1" type="noConversion"/>
  </si>
  <si>
    <t>李莫愁</t>
    <phoneticPr fontId="1" type="noConversion"/>
  </si>
  <si>
    <t>漫天花雨</t>
    <phoneticPr fontId="1" type="noConversion"/>
  </si>
  <si>
    <t>一灯</t>
    <phoneticPr fontId="1" type="noConversion"/>
  </si>
  <si>
    <t>一阳指</t>
    <phoneticPr fontId="1" type="noConversion"/>
  </si>
  <si>
    <t>李秋水</t>
    <phoneticPr fontId="1" type="noConversion"/>
  </si>
  <si>
    <t>花无缺</t>
    <phoneticPr fontId="1" type="noConversion"/>
  </si>
  <si>
    <t>任我姓</t>
    <phoneticPr fontId="1" type="noConversion"/>
  </si>
  <si>
    <t>无崖子</t>
    <phoneticPr fontId="1" type="noConversion"/>
  </si>
  <si>
    <t>王语嫣</t>
    <phoneticPr fontId="1" type="noConversion"/>
  </si>
  <si>
    <t>丁春秋</t>
    <phoneticPr fontId="1" type="noConversion"/>
  </si>
  <si>
    <t>李莫愁</t>
    <phoneticPr fontId="1" type="noConversion"/>
  </si>
  <si>
    <t>青翼蝠王</t>
    <phoneticPr fontId="1" type="noConversion"/>
  </si>
  <si>
    <t>王重阳</t>
    <phoneticPr fontId="1" type="noConversion"/>
  </si>
  <si>
    <t>郭襄</t>
    <phoneticPr fontId="1" type="noConversion"/>
  </si>
  <si>
    <t>天山童姥</t>
    <phoneticPr fontId="1" type="noConversion"/>
  </si>
  <si>
    <t>张三丰</t>
    <phoneticPr fontId="1" type="noConversion"/>
  </si>
  <si>
    <t>白眉鹰王</t>
    <phoneticPr fontId="1" type="noConversion"/>
  </si>
  <si>
    <t>无涯子</t>
    <phoneticPr fontId="1" type="noConversion"/>
  </si>
  <si>
    <t>周伯通</t>
    <phoneticPr fontId="1" type="noConversion"/>
  </si>
  <si>
    <t>独孤求败</t>
    <phoneticPr fontId="1" type="noConversion"/>
  </si>
  <si>
    <t>东方不败</t>
    <phoneticPr fontId="1" type="noConversion"/>
  </si>
  <si>
    <t>小龙女</t>
    <phoneticPr fontId="1" type="noConversion"/>
  </si>
  <si>
    <t>无崖子</t>
    <phoneticPr fontId="1" type="noConversion"/>
  </si>
  <si>
    <t>黄蓉</t>
    <phoneticPr fontId="1" type="noConversion"/>
  </si>
  <si>
    <t>打狗棒法</t>
    <phoneticPr fontId="1" type="noConversion"/>
  </si>
  <si>
    <t>王语嫣</t>
    <phoneticPr fontId="1" type="noConversion"/>
  </si>
  <si>
    <t>丁春秋</t>
    <phoneticPr fontId="1" type="noConversion"/>
  </si>
  <si>
    <t>青翼蝠王</t>
    <phoneticPr fontId="1" type="noConversion"/>
  </si>
  <si>
    <t>天山童姥</t>
    <phoneticPr fontId="1" type="noConversion"/>
  </si>
  <si>
    <t>郭襄</t>
    <phoneticPr fontId="1" type="noConversion"/>
  </si>
  <si>
    <t>白眉鹰王</t>
    <phoneticPr fontId="1" type="noConversion"/>
  </si>
  <si>
    <t>石破天</t>
    <phoneticPr fontId="1" type="noConversion"/>
  </si>
  <si>
    <t>使用方法：输入你当前对阵的第一个NPC的血量，并选出对方的队伍；然后将得到的等级输入到血战等级表格中的对应位置</t>
    <phoneticPr fontId="1" type="noConversion"/>
  </si>
  <si>
    <r>
      <rPr>
        <b/>
        <sz val="11"/>
        <color theme="1"/>
        <rFont val="宋体"/>
        <family val="2"/>
        <charset val="134"/>
        <scheme val="minor"/>
      </rPr>
      <t xml:space="preserve">V5.0版本更新：
</t>
    </r>
    <r>
      <rPr>
        <sz val="11"/>
        <color theme="1"/>
        <rFont val="宋体"/>
        <family val="3"/>
        <charset val="134"/>
        <scheme val="minor"/>
      </rPr>
      <t xml:space="preserve">关数以及加成增加点击调整
增加了复位按钮
增加大部分新NPC属性（有误差）
增加了部分关卡的等级数据
</t>
    </r>
    <r>
      <rPr>
        <b/>
        <sz val="11"/>
        <color theme="1"/>
        <rFont val="宋体"/>
        <family val="3"/>
        <charset val="134"/>
        <scheme val="minor"/>
      </rPr>
      <t xml:space="preserve">
V4.0版本更新：</t>
    </r>
    <r>
      <rPr>
        <sz val="11"/>
        <color theme="1"/>
        <rFont val="宋体"/>
        <family val="2"/>
        <charset val="134"/>
        <scheme val="minor"/>
      </rPr>
      <t xml:space="preserve">
增加了调阵功能（详见教学）
增加了5人54-87关数据，感谢妖行天下
增加了7人53-66关数据，感谢後巷残阳。
增加了8人52-81关数据，强烈感谢笑三少
拼杀结果更改为数字，</t>
    </r>
    <r>
      <rPr>
        <sz val="11"/>
        <color rgb="FFFF0000"/>
        <rFont val="宋体"/>
        <family val="3"/>
        <charset val="134"/>
        <scheme val="minor"/>
      </rPr>
      <t>红色</t>
    </r>
    <r>
      <rPr>
        <sz val="11"/>
        <color theme="1"/>
        <rFont val="宋体"/>
        <family val="2"/>
        <charset val="134"/>
        <scheme val="minor"/>
      </rPr>
      <t>为输，数字为几轮，</t>
    </r>
    <r>
      <rPr>
        <sz val="11"/>
        <color rgb="FFFF0000"/>
        <rFont val="宋体"/>
        <family val="3"/>
        <charset val="134"/>
        <scheme val="minor"/>
      </rPr>
      <t>（9）</t>
    </r>
    <r>
      <rPr>
        <sz val="11"/>
        <color theme="1"/>
        <rFont val="宋体"/>
        <family val="2"/>
        <charset val="134"/>
        <scheme val="minor"/>
      </rPr>
      <t xml:space="preserve">表示战斗超过4轮
修正了对方攻击对我方造成伤害为负的问题
</t>
    </r>
    <r>
      <rPr>
        <b/>
        <sz val="11"/>
        <color theme="1"/>
        <rFont val="宋体"/>
        <family val="3"/>
        <charset val="134"/>
        <scheme val="minor"/>
      </rPr>
      <t>V3.0版本更新：</t>
    </r>
    <r>
      <rPr>
        <sz val="11"/>
        <color theme="1"/>
        <rFont val="宋体"/>
        <family val="2"/>
        <charset val="134"/>
        <scheme val="minor"/>
      </rPr>
      <t xml:space="preserve">
更改了列表顺序，现在按照字母顺序
主要数据现在都集中在左侧,方便用小窗口使用；
优化了表格样式；
增加了等级快速查询表格；
增加5人阵51-54的等级数据
</t>
    </r>
    <r>
      <rPr>
        <b/>
        <sz val="11"/>
        <color theme="1"/>
        <rFont val="宋体"/>
        <family val="3"/>
        <charset val="134"/>
        <scheme val="minor"/>
      </rPr>
      <t>V2.2版本更新：</t>
    </r>
    <r>
      <rPr>
        <sz val="11"/>
        <color theme="1"/>
        <rFont val="宋体"/>
        <family val="2"/>
        <charset val="134"/>
        <scheme val="minor"/>
      </rPr>
      <t xml:space="preserve">
去除了5人阵中第六人的数据干扰，
增加了5人阵中44-50关的等级数据，感谢 上山打老虎
</t>
    </r>
    <r>
      <rPr>
        <b/>
        <sz val="11"/>
        <color theme="1"/>
        <rFont val="宋体"/>
        <family val="3"/>
        <charset val="134"/>
        <scheme val="minor"/>
      </rPr>
      <t xml:space="preserve">
V2.1版本更新：</t>
    </r>
    <r>
      <rPr>
        <sz val="11"/>
        <color theme="1"/>
        <rFont val="宋体"/>
        <family val="2"/>
        <charset val="134"/>
        <scheme val="minor"/>
      </rPr>
      <t xml:space="preserve">
更正七人阵和八人阵的等级对应问题</t>
    </r>
    <phoneticPr fontId="1" type="noConversion"/>
  </si>
</sst>
</file>

<file path=xl/styles.xml><?xml version="1.0" encoding="utf-8"?>
<styleSheet xmlns="http://schemas.openxmlformats.org/spreadsheetml/2006/main">
  <numFmts count="5">
    <numFmt numFmtId="176" formatCode="0_ "/>
    <numFmt numFmtId="177" formatCode="0_);[Red]\(0\)"/>
    <numFmt numFmtId="178" formatCode="0.00_);[Red]\(0.00\)"/>
    <numFmt numFmtId="179" formatCode="0.0_);[Red]\(0.0\)"/>
    <numFmt numFmtId="180" formatCode="0;_ꐀ"/>
  </numFmts>
  <fonts count="2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u/>
      <sz val="11"/>
      <color theme="10"/>
      <name val="宋体"/>
      <family val="2"/>
      <charset val="134"/>
      <scheme val="minor"/>
    </font>
    <font>
      <u/>
      <sz val="11"/>
      <color theme="1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u/>
      <sz val="11"/>
      <color theme="10"/>
      <name val="宋体"/>
      <family val="3"/>
      <charset val="134"/>
    </font>
    <font>
      <sz val="9"/>
      <color theme="1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b/>
      <sz val="11"/>
      <color rgb="FFFF0000"/>
      <name val="宋体"/>
      <family val="3"/>
      <charset val="134"/>
      <scheme val="minor"/>
    </font>
    <font>
      <b/>
      <sz val="15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u/>
      <sz val="11"/>
      <color theme="1"/>
      <name val="宋体"/>
      <family val="3"/>
      <charset val="134"/>
      <scheme val="minor"/>
    </font>
    <font>
      <u/>
      <sz val="11"/>
      <color theme="10"/>
      <name val="宋体"/>
      <family val="3"/>
      <charset val="134"/>
    </font>
    <font>
      <b/>
      <sz val="11"/>
      <color rgb="FFFFC000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9"/>
      <color theme="0" tint="-0.499984740745262"/>
      <name val="微软雅黑"/>
      <family val="2"/>
      <charset val="134"/>
    </font>
    <font>
      <b/>
      <sz val="9"/>
      <color rgb="FFFF0000"/>
      <name val="微软雅黑"/>
      <family val="2"/>
      <charset val="134"/>
    </font>
    <font>
      <b/>
      <sz val="9"/>
      <color theme="0" tint="-0.499984740745262"/>
      <name val="微软雅黑"/>
      <family val="2"/>
      <charset val="134"/>
    </font>
    <font>
      <sz val="9"/>
      <name val="微软雅黑"/>
      <family val="2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rgb="FFFF0000"/>
      </left>
      <right style="thin">
        <color theme="0"/>
      </right>
      <top style="medium">
        <color rgb="FFFF000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rgb="FFFF0000"/>
      </top>
      <bottom style="thin">
        <color theme="0"/>
      </bottom>
      <diagonal/>
    </border>
    <border>
      <left style="thin">
        <color theme="0"/>
      </left>
      <right style="medium">
        <color rgb="FFFF0000"/>
      </right>
      <top style="medium">
        <color rgb="FFFF0000"/>
      </top>
      <bottom style="thin">
        <color theme="0"/>
      </bottom>
      <diagonal/>
    </border>
    <border>
      <left style="medium">
        <color rgb="FFFF000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rgb="FFFF0000"/>
      </right>
      <top style="thin">
        <color theme="0"/>
      </top>
      <bottom style="thin">
        <color theme="0"/>
      </bottom>
      <diagonal/>
    </border>
    <border>
      <left style="medium">
        <color rgb="FFFF0000"/>
      </left>
      <right/>
      <top style="thin">
        <color theme="0"/>
      </top>
      <bottom style="medium">
        <color rgb="FFFF0000"/>
      </bottom>
      <diagonal/>
    </border>
    <border>
      <left/>
      <right/>
      <top style="thin">
        <color theme="0"/>
      </top>
      <bottom style="medium">
        <color rgb="FFFF0000"/>
      </bottom>
      <diagonal/>
    </border>
    <border>
      <left/>
      <right style="medium">
        <color rgb="FFFF0000"/>
      </right>
      <top style="thin">
        <color theme="0"/>
      </top>
      <bottom style="medium">
        <color rgb="FFFF000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18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</cellStyleXfs>
  <cellXfs count="179">
    <xf numFmtId="0" fontId="0" fillId="0" borderId="0" xfId="0">
      <alignment vertical="center"/>
    </xf>
    <xf numFmtId="0" fontId="2" fillId="3" borderId="2" xfId="0" applyFont="1" applyFill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0" fillId="0" borderId="9" xfId="0" applyBorder="1">
      <alignment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11" fillId="0" borderId="9" xfId="0" applyFont="1" applyBorder="1">
      <alignment vertical="center"/>
    </xf>
    <xf numFmtId="0" fontId="3" fillId="4" borderId="2" xfId="0" applyFont="1" applyFill="1" applyBorder="1">
      <alignment vertical="center"/>
    </xf>
    <xf numFmtId="0" fontId="3" fillId="4" borderId="2" xfId="0" applyFont="1" applyFill="1" applyBorder="1" applyAlignment="1">
      <alignment vertical="center"/>
    </xf>
    <xf numFmtId="177" fontId="2" fillId="4" borderId="2" xfId="0" applyNumberFormat="1" applyFont="1" applyFill="1" applyBorder="1" applyAlignment="1">
      <alignment horizontal="center" vertical="center"/>
    </xf>
    <xf numFmtId="179" fontId="2" fillId="4" borderId="2" xfId="0" applyNumberFormat="1" applyFont="1" applyFill="1" applyBorder="1" applyAlignment="1">
      <alignment horizontal="center" vertical="center"/>
    </xf>
    <xf numFmtId="0" fontId="2" fillId="0" borderId="0" xfId="0" applyFont="1">
      <alignment vertical="center"/>
    </xf>
    <xf numFmtId="1" fontId="2" fillId="0" borderId="0" xfId="0" applyNumberFormat="1" applyFont="1">
      <alignment vertical="center"/>
    </xf>
    <xf numFmtId="0" fontId="2" fillId="0" borderId="2" xfId="0" applyFont="1" applyBorder="1">
      <alignment vertical="center"/>
    </xf>
    <xf numFmtId="0" fontId="10" fillId="4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80" fontId="9" fillId="0" borderId="0" xfId="0" applyNumberFormat="1" applyFont="1" applyFill="1" applyAlignment="1">
      <alignment horizontal="center" vertical="center"/>
    </xf>
    <xf numFmtId="176" fontId="9" fillId="0" borderId="0" xfId="0" applyNumberFormat="1" applyFont="1" applyFill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4" borderId="2" xfId="0" applyNumberFormat="1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9" fillId="0" borderId="0" xfId="0" applyFont="1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176" fontId="9" fillId="0" borderId="0" xfId="0" applyNumberFormat="1" applyFont="1" applyFill="1" applyBorder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Border="1">
      <alignment vertical="center"/>
    </xf>
    <xf numFmtId="177" fontId="9" fillId="0" borderId="2" xfId="0" applyNumberFormat="1" applyFont="1" applyFill="1" applyBorder="1" applyAlignment="1">
      <alignment horizontal="center" vertical="center"/>
    </xf>
    <xf numFmtId="177" fontId="19" fillId="0" borderId="2" xfId="0" applyNumberFormat="1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center"/>
    </xf>
    <xf numFmtId="177" fontId="9" fillId="0" borderId="3" xfId="0" applyNumberFormat="1" applyFont="1" applyFill="1" applyBorder="1" applyAlignment="1">
      <alignment horizontal="center" vertical="center"/>
    </xf>
    <xf numFmtId="177" fontId="18" fillId="0" borderId="3" xfId="0" applyNumberFormat="1" applyFont="1" applyFill="1" applyBorder="1">
      <alignment vertical="center"/>
    </xf>
    <xf numFmtId="177" fontId="18" fillId="0" borderId="2" xfId="0" applyNumberFormat="1" applyFont="1" applyFill="1" applyBorder="1">
      <alignment vertical="center"/>
    </xf>
    <xf numFmtId="177" fontId="20" fillId="0" borderId="2" xfId="0" applyNumberFormat="1" applyFont="1" applyFill="1" applyBorder="1">
      <alignment vertical="center"/>
    </xf>
    <xf numFmtId="178" fontId="18" fillId="0" borderId="2" xfId="0" applyNumberFormat="1" applyFont="1" applyFill="1" applyBorder="1">
      <alignment vertical="center"/>
    </xf>
    <xf numFmtId="178" fontId="20" fillId="0" borderId="2" xfId="0" applyNumberFormat="1" applyFont="1" applyFill="1" applyBorder="1">
      <alignment vertical="center"/>
    </xf>
    <xf numFmtId="177" fontId="18" fillId="0" borderId="2" xfId="0" applyNumberFormat="1" applyFont="1" applyFill="1" applyBorder="1" applyAlignment="1">
      <alignment horizontal="center" vertical="center"/>
    </xf>
    <xf numFmtId="177" fontId="20" fillId="0" borderId="2" xfId="0" applyNumberFormat="1" applyFont="1" applyFill="1" applyBorder="1" applyAlignment="1">
      <alignment horizontal="center" vertical="center"/>
    </xf>
    <xf numFmtId="0" fontId="18" fillId="0" borderId="3" xfId="0" applyFont="1" applyFill="1" applyBorder="1">
      <alignment vertical="center"/>
    </xf>
    <xf numFmtId="0" fontId="18" fillId="0" borderId="2" xfId="0" applyFont="1" applyFill="1" applyBorder="1">
      <alignment vertical="center"/>
    </xf>
    <xf numFmtId="0" fontId="20" fillId="0" borderId="2" xfId="0" applyFont="1" applyFill="1" applyBorder="1">
      <alignment vertical="center"/>
    </xf>
    <xf numFmtId="0" fontId="18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31" xfId="0" applyFont="1" applyFill="1" applyBorder="1">
      <alignment vertical="center"/>
    </xf>
    <xf numFmtId="176" fontId="19" fillId="0" borderId="2" xfId="0" applyNumberFormat="1" applyFont="1" applyFill="1" applyBorder="1" applyAlignment="1">
      <alignment horizontal="center" vertical="center"/>
    </xf>
    <xf numFmtId="177" fontId="9" fillId="0" borderId="3" xfId="0" applyNumberFormat="1" applyFont="1" applyFill="1" applyBorder="1">
      <alignment vertical="center"/>
    </xf>
    <xf numFmtId="177" fontId="20" fillId="0" borderId="3" xfId="0" applyNumberFormat="1" applyFont="1" applyFill="1" applyBorder="1" applyAlignment="1">
      <alignment horizontal="center" vertical="center"/>
    </xf>
    <xf numFmtId="177" fontId="18" fillId="0" borderId="3" xfId="0" applyNumberFormat="1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1" fontId="19" fillId="0" borderId="2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9" fillId="4" borderId="4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8" fillId="0" borderId="0" xfId="0" applyFont="1" applyFill="1">
      <alignment vertical="center"/>
    </xf>
    <xf numFmtId="0" fontId="18" fillId="0" borderId="0" xfId="0" applyFont="1" applyFill="1" applyBorder="1" applyAlignment="1">
      <alignment horizontal="right" vertical="center"/>
    </xf>
    <xf numFmtId="0" fontId="19" fillId="3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7" fontId="18" fillId="0" borderId="3" xfId="0" applyNumberFormat="1" applyFont="1" applyFill="1" applyBorder="1" applyAlignment="1">
      <alignment vertical="center"/>
    </xf>
    <xf numFmtId="177" fontId="18" fillId="0" borderId="2" xfId="0" applyNumberFormat="1" applyFont="1" applyFill="1" applyBorder="1" applyAlignment="1">
      <alignment vertical="center"/>
    </xf>
    <xf numFmtId="178" fontId="20" fillId="0" borderId="2" xfId="0" applyNumberFormat="1" applyFont="1" applyFill="1" applyBorder="1" applyAlignment="1">
      <alignment vertical="center"/>
    </xf>
    <xf numFmtId="178" fontId="18" fillId="0" borderId="2" xfId="0" applyNumberFormat="1" applyFont="1" applyFill="1" applyBorder="1" applyAlignment="1">
      <alignment vertical="center"/>
    </xf>
    <xf numFmtId="0" fontId="18" fillId="0" borderId="3" xfId="0" applyFont="1" applyFill="1" applyBorder="1" applyAlignment="1">
      <alignment vertical="center"/>
    </xf>
    <xf numFmtId="0" fontId="18" fillId="0" borderId="2" xfId="0" applyFont="1" applyFill="1" applyBorder="1" applyAlignment="1">
      <alignment vertical="center"/>
    </xf>
    <xf numFmtId="0" fontId="20" fillId="0" borderId="2" xfId="0" applyFont="1" applyFill="1" applyBorder="1" applyAlignment="1">
      <alignment vertical="center"/>
    </xf>
    <xf numFmtId="178" fontId="18" fillId="0" borderId="3" xfId="0" applyNumberFormat="1" applyFont="1" applyFill="1" applyBorder="1">
      <alignment vertical="center"/>
    </xf>
    <xf numFmtId="0" fontId="10" fillId="3" borderId="6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/>
    </xf>
    <xf numFmtId="176" fontId="21" fillId="0" borderId="2" xfId="0" applyNumberFormat="1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9" fontId="9" fillId="0" borderId="0" xfId="0" applyNumberFormat="1" applyFont="1" applyFill="1" applyBorder="1" applyAlignment="1">
      <alignment horizontal="center" vertical="center"/>
    </xf>
    <xf numFmtId="9" fontId="10" fillId="0" borderId="2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4" borderId="2" xfId="517" applyNumberFormat="1" applyFont="1" applyFill="1" applyBorder="1" applyAlignment="1">
      <alignment horizontal="center" vertical="center"/>
    </xf>
    <xf numFmtId="0" fontId="9" fillId="4" borderId="2" xfId="0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176" fontId="10" fillId="4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9" fontId="9" fillId="0" borderId="0" xfId="0" applyNumberFormat="1" applyFont="1">
      <alignment vertical="center"/>
    </xf>
    <xf numFmtId="0" fontId="21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/>
    </xf>
    <xf numFmtId="0" fontId="3" fillId="4" borderId="32" xfId="0" applyFont="1" applyFill="1" applyBorder="1" applyAlignment="1">
      <alignment vertical="center"/>
    </xf>
    <xf numFmtId="0" fontId="13" fillId="0" borderId="10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3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13" fillId="0" borderId="24" xfId="0" applyFont="1" applyBorder="1" applyAlignment="1">
      <alignment horizontal="left" vertical="top" wrapText="1"/>
    </xf>
    <xf numFmtId="0" fontId="13" fillId="0" borderId="25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26" xfId="0" applyFont="1" applyBorder="1" applyAlignment="1">
      <alignment horizontal="left" vertical="top" wrapText="1"/>
    </xf>
    <xf numFmtId="0" fontId="13" fillId="0" borderId="27" xfId="0" applyFont="1" applyBorder="1" applyAlignment="1">
      <alignment horizontal="left" vertical="top" wrapText="1"/>
    </xf>
    <xf numFmtId="0" fontId="13" fillId="0" borderId="28" xfId="0" applyFont="1" applyBorder="1" applyAlignment="1">
      <alignment horizontal="left" vertical="top" wrapText="1"/>
    </xf>
    <xf numFmtId="0" fontId="13" fillId="0" borderId="29" xfId="0" applyFont="1" applyBorder="1" applyAlignment="1">
      <alignment horizontal="left" vertical="top" wrapText="1"/>
    </xf>
    <xf numFmtId="0" fontId="15" fillId="0" borderId="10" xfId="301" applyFont="1" applyBorder="1" applyAlignment="1" applyProtection="1">
      <alignment horizontal="left" vertical="center"/>
    </xf>
    <xf numFmtId="0" fontId="15" fillId="0" borderId="11" xfId="301" applyFont="1" applyBorder="1" applyAlignment="1" applyProtection="1">
      <alignment horizontal="left" vertical="center"/>
    </xf>
    <xf numFmtId="0" fontId="15" fillId="0" borderId="12" xfId="301" applyFont="1" applyBorder="1" applyAlignment="1" applyProtection="1">
      <alignment horizontal="left" vertical="center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/>
    </xf>
    <xf numFmtId="0" fontId="0" fillId="0" borderId="2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33" xfId="0" applyNumberFormat="1" applyFont="1" applyFill="1" applyBorder="1" applyAlignment="1">
      <alignment horizontal="center" vertical="center" wrapText="1"/>
    </xf>
    <xf numFmtId="0" fontId="10" fillId="0" borderId="34" xfId="0" applyNumberFormat="1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20" fillId="3" borderId="30" xfId="0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18" fillId="3" borderId="30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30" xfId="0" applyNumberFormat="1" applyFont="1" applyFill="1" applyBorder="1" applyAlignment="1">
      <alignment horizontal="center" vertical="center" wrapText="1"/>
    </xf>
    <xf numFmtId="0" fontId="9" fillId="3" borderId="6" xfId="0" applyNumberFormat="1" applyFont="1" applyFill="1" applyBorder="1" applyAlignment="1">
      <alignment horizontal="center" vertical="center" wrapText="1"/>
    </xf>
    <xf numFmtId="0" fontId="9" fillId="3" borderId="3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77" fontId="2" fillId="3" borderId="2" xfId="0" applyNumberFormat="1" applyFont="1" applyFill="1" applyBorder="1" applyAlignment="1">
      <alignment horizontal="center" vertical="center"/>
    </xf>
  </cellXfs>
  <cellStyles count="518">
    <cellStyle name="百分比" xfId="517" builtinId="5"/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超链接" xfId="87" builtinId="8" hidden="1"/>
    <cellStyle name="超链接" xfId="89" builtinId="8" hidden="1"/>
    <cellStyle name="超链接" xfId="91" builtinId="8" hidden="1"/>
    <cellStyle name="超链接" xfId="93" builtinId="8" hidden="1"/>
    <cellStyle name="超链接" xfId="95" builtinId="8" hidden="1"/>
    <cellStyle name="超链接" xfId="97" builtinId="8" hidden="1"/>
    <cellStyle name="超链接" xfId="99" builtinId="8" hidden="1"/>
    <cellStyle name="超链接" xfId="101" builtinId="8" hidden="1"/>
    <cellStyle name="超链接" xfId="103" builtinId="8" hidden="1"/>
    <cellStyle name="超链接" xfId="105" builtinId="8" hidden="1"/>
    <cellStyle name="超链接" xfId="107" builtinId="8" hidden="1"/>
    <cellStyle name="超链接" xfId="109" builtinId="8" hidden="1"/>
    <cellStyle name="超链接" xfId="111" builtinId="8" hidden="1"/>
    <cellStyle name="超链接" xfId="113" builtinId="8" hidden="1"/>
    <cellStyle name="超链接" xfId="115" builtinId="8" hidden="1"/>
    <cellStyle name="超链接" xfId="117" builtinId="8" hidden="1"/>
    <cellStyle name="超链接" xfId="119" builtinId="8" hidden="1"/>
    <cellStyle name="超链接" xfId="121" builtinId="8" hidden="1"/>
    <cellStyle name="超链接" xfId="123" builtinId="8" hidden="1"/>
    <cellStyle name="超链接" xfId="125" builtinId="8" hidden="1"/>
    <cellStyle name="超链接" xfId="127" builtinId="8" hidden="1"/>
    <cellStyle name="超链接" xfId="129" builtinId="8" hidden="1"/>
    <cellStyle name="超链接" xfId="131" builtinId="8" hidden="1"/>
    <cellStyle name="超链接" xfId="133" builtinId="8" hidden="1"/>
    <cellStyle name="超链接" xfId="135" builtinId="8" hidden="1"/>
    <cellStyle name="超链接" xfId="137" builtinId="8" hidden="1"/>
    <cellStyle name="超链接" xfId="139" builtinId="8" hidden="1"/>
    <cellStyle name="超链接" xfId="141" builtinId="8" hidden="1"/>
    <cellStyle name="超链接" xfId="143" builtinId="8" hidden="1"/>
    <cellStyle name="超链接" xfId="145" builtinId="8" hidden="1"/>
    <cellStyle name="超链接" xfId="147" builtinId="8" hidden="1"/>
    <cellStyle name="超链接" xfId="149" builtinId="8" hidden="1"/>
    <cellStyle name="超链接" xfId="151" builtinId="8" hidden="1"/>
    <cellStyle name="超链接" xfId="153" builtinId="8" hidden="1"/>
    <cellStyle name="超链接" xfId="155" builtinId="8" hidden="1"/>
    <cellStyle name="超链接" xfId="157" builtinId="8" hidden="1"/>
    <cellStyle name="超链接" xfId="159" builtinId="8" hidden="1"/>
    <cellStyle name="超链接" xfId="161" builtinId="8" hidden="1"/>
    <cellStyle name="超链接" xfId="163" builtinId="8" hidden="1"/>
    <cellStyle name="超链接" xfId="165" builtinId="8" hidden="1"/>
    <cellStyle name="超链接" xfId="167" builtinId="8" hidden="1"/>
    <cellStyle name="超链接" xfId="169" builtinId="8" hidden="1"/>
    <cellStyle name="超链接" xfId="171" builtinId="8" hidden="1"/>
    <cellStyle name="超链接" xfId="173" builtinId="8" hidden="1"/>
    <cellStyle name="超链接" xfId="175" builtinId="8" hidden="1"/>
    <cellStyle name="超链接" xfId="177" builtinId="8" hidden="1"/>
    <cellStyle name="超链接" xfId="179" builtinId="8" hidden="1"/>
    <cellStyle name="超链接" xfId="181" builtinId="8" hidden="1"/>
    <cellStyle name="超链接" xfId="183" builtinId="8" hidden="1"/>
    <cellStyle name="超链接" xfId="185" builtinId="8" hidden="1"/>
    <cellStyle name="超链接" xfId="187" builtinId="8" hidden="1"/>
    <cellStyle name="超链接" xfId="189" builtinId="8" hidden="1"/>
    <cellStyle name="超链接" xfId="191" builtinId="8" hidden="1"/>
    <cellStyle name="超链接" xfId="193" builtinId="8" hidden="1"/>
    <cellStyle name="超链接" xfId="195" builtinId="8" hidden="1"/>
    <cellStyle name="超链接" xfId="197" builtinId="8" hidden="1"/>
    <cellStyle name="超链接" xfId="199" builtinId="8" hidden="1"/>
    <cellStyle name="超链接" xfId="201" builtinId="8" hidden="1"/>
    <cellStyle name="超链接" xfId="203" builtinId="8" hidden="1"/>
    <cellStyle name="超链接" xfId="205" builtinId="8" hidden="1"/>
    <cellStyle name="超链接" xfId="207" builtinId="8" hidden="1"/>
    <cellStyle name="超链接" xfId="209" builtinId="8" hidden="1"/>
    <cellStyle name="超链接" xfId="211" builtinId="8" hidden="1"/>
    <cellStyle name="超链接" xfId="213" builtinId="8" hidden="1"/>
    <cellStyle name="超链接" xfId="215" builtinId="8" hidden="1"/>
    <cellStyle name="超链接" xfId="217" builtinId="8" hidden="1"/>
    <cellStyle name="超链接" xfId="219" builtinId="8" hidden="1"/>
    <cellStyle name="超链接" xfId="221" builtinId="8" hidden="1"/>
    <cellStyle name="超链接" xfId="223" builtinId="8" hidden="1"/>
    <cellStyle name="超链接" xfId="225" builtinId="8" hidden="1"/>
    <cellStyle name="超链接" xfId="227" builtinId="8" hidden="1"/>
    <cellStyle name="超链接" xfId="229" builtinId="8" hidden="1"/>
    <cellStyle name="超链接" xfId="231" builtinId="8" hidden="1"/>
    <cellStyle name="超链接" xfId="233" builtinId="8" hidden="1"/>
    <cellStyle name="超链接" xfId="235" builtinId="8" hidden="1"/>
    <cellStyle name="超链接" xfId="237" builtinId="8" hidden="1"/>
    <cellStyle name="超链接" xfId="239" builtinId="8" hidden="1"/>
    <cellStyle name="超链接" xfId="241" builtinId="8" hidden="1"/>
    <cellStyle name="超链接" xfId="243" builtinId="8" hidden="1"/>
    <cellStyle name="超链接" xfId="245" builtinId="8" hidden="1"/>
    <cellStyle name="超链接" xfId="247" builtinId="8" hidden="1"/>
    <cellStyle name="超链接" xfId="249" builtinId="8" hidden="1"/>
    <cellStyle name="超链接" xfId="251" builtinId="8" hidden="1"/>
    <cellStyle name="超链接" xfId="253" builtinId="8" hidden="1"/>
    <cellStyle name="超链接" xfId="255" builtinId="8" hidden="1"/>
    <cellStyle name="超链接" xfId="257" builtinId="8" hidden="1"/>
    <cellStyle name="超链接" xfId="259" builtinId="8" hidden="1"/>
    <cellStyle name="超链接" xfId="261" builtinId="8" hidden="1"/>
    <cellStyle name="超链接" xfId="263" builtinId="8" hidden="1"/>
    <cellStyle name="超链接" xfId="265" builtinId="8" hidden="1"/>
    <cellStyle name="超链接" xfId="267" builtinId="8" hidden="1"/>
    <cellStyle name="超链接" xfId="269" builtinId="8" hidden="1"/>
    <cellStyle name="超链接" xfId="271" builtinId="8" hidden="1"/>
    <cellStyle name="超链接" xfId="273" builtinId="8" hidden="1"/>
    <cellStyle name="超链接" xfId="275" builtinId="8" hidden="1"/>
    <cellStyle name="超链接" xfId="277" builtinId="8" hidden="1"/>
    <cellStyle name="超链接" xfId="279" builtinId="8" hidden="1"/>
    <cellStyle name="超链接" xfId="281" builtinId="8" hidden="1"/>
    <cellStyle name="超链接" xfId="283" builtinId="8" hidden="1"/>
    <cellStyle name="超链接" xfId="285" builtinId="8" hidden="1"/>
    <cellStyle name="超链接" xfId="287" builtinId="8" hidden="1"/>
    <cellStyle name="超链接" xfId="289" builtinId="8" hidden="1"/>
    <cellStyle name="超链接" xfId="291" builtinId="8" hidden="1"/>
    <cellStyle name="超链接" xfId="293" builtinId="8" hidden="1"/>
    <cellStyle name="超链接" xfId="295" builtinId="8" hidden="1"/>
    <cellStyle name="超链接" xfId="297" builtinId="8" hidden="1"/>
    <cellStyle name="超链接" xfId="299" builtinId="8" hidden="1"/>
    <cellStyle name="超链接" xfId="301" builtinId="8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  <cellStyle name="已访问的超链接" xfId="22" builtinId="9" hidden="1"/>
    <cellStyle name="已访问的超链接" xfId="24" builtinId="9" hidden="1"/>
    <cellStyle name="已访问的超链接" xfId="26" builtinId="9" hidden="1"/>
    <cellStyle name="已访问的超链接" xfId="28" builtinId="9" hidden="1"/>
    <cellStyle name="已访问的超链接" xfId="30" builtinId="9" hidden="1"/>
    <cellStyle name="已访问的超链接" xfId="32" builtinId="9" hidden="1"/>
    <cellStyle name="已访问的超链接" xfId="34" builtinId="9" hidden="1"/>
    <cellStyle name="已访问的超链接" xfId="36" builtinId="9" hidden="1"/>
    <cellStyle name="已访问的超链接" xfId="38" builtinId="9" hidden="1"/>
    <cellStyle name="已访问的超链接" xfId="40" builtinId="9" hidden="1"/>
    <cellStyle name="已访问的超链接" xfId="42" builtinId="9" hidden="1"/>
    <cellStyle name="已访问的超链接" xfId="44" builtinId="9" hidden="1"/>
    <cellStyle name="已访问的超链接" xfId="46" builtinId="9" hidden="1"/>
    <cellStyle name="已访问的超链接" xfId="48" builtinId="9" hidden="1"/>
    <cellStyle name="已访问的超链接" xfId="50" builtinId="9" hidden="1"/>
    <cellStyle name="已访问的超链接" xfId="52" builtinId="9" hidden="1"/>
    <cellStyle name="已访问的超链接" xfId="54" builtinId="9" hidden="1"/>
    <cellStyle name="已访问的超链接" xfId="56" builtinId="9" hidden="1"/>
    <cellStyle name="已访问的超链接" xfId="58" builtinId="9" hidden="1"/>
    <cellStyle name="已访问的超链接" xfId="60" builtinId="9" hidden="1"/>
    <cellStyle name="已访问的超链接" xfId="62" builtinId="9" hidden="1"/>
    <cellStyle name="已访问的超链接" xfId="64" builtinId="9" hidden="1"/>
    <cellStyle name="已访问的超链接" xfId="66" builtinId="9" hidden="1"/>
    <cellStyle name="已访问的超链接" xfId="68" builtinId="9" hidden="1"/>
    <cellStyle name="已访问的超链接" xfId="70" builtinId="9" hidden="1"/>
    <cellStyle name="已访问的超链接" xfId="72" builtinId="9" hidden="1"/>
    <cellStyle name="已访问的超链接" xfId="74" builtinId="9" hidden="1"/>
    <cellStyle name="已访问的超链接" xfId="76" builtinId="9" hidden="1"/>
    <cellStyle name="已访问的超链接" xfId="78" builtinId="9" hidden="1"/>
    <cellStyle name="已访问的超链接" xfId="80" builtinId="9" hidden="1"/>
    <cellStyle name="已访问的超链接" xfId="82" builtinId="9" hidden="1"/>
    <cellStyle name="已访问的超链接" xfId="84" builtinId="9" hidden="1"/>
    <cellStyle name="已访问的超链接" xfId="86" builtinId="9" hidden="1"/>
    <cellStyle name="已访问的超链接" xfId="88" builtinId="9" hidden="1"/>
    <cellStyle name="已访问的超链接" xfId="90" builtinId="9" hidden="1"/>
    <cellStyle name="已访问的超链接" xfId="92" builtinId="9" hidden="1"/>
    <cellStyle name="已访问的超链接" xfId="94" builtinId="9" hidden="1"/>
    <cellStyle name="已访问的超链接" xfId="96" builtinId="9" hidden="1"/>
    <cellStyle name="已访问的超链接" xfId="98" builtinId="9" hidden="1"/>
    <cellStyle name="已访问的超链接" xfId="100" builtinId="9" hidden="1"/>
    <cellStyle name="已访问的超链接" xfId="102" builtinId="9" hidden="1"/>
    <cellStyle name="已访问的超链接" xfId="104" builtinId="9" hidden="1"/>
    <cellStyle name="已访问的超链接" xfId="106" builtinId="9" hidden="1"/>
    <cellStyle name="已访问的超链接" xfId="108" builtinId="9" hidden="1"/>
    <cellStyle name="已访问的超链接" xfId="110" builtinId="9" hidden="1"/>
    <cellStyle name="已访问的超链接" xfId="112" builtinId="9" hidden="1"/>
    <cellStyle name="已访问的超链接" xfId="114" builtinId="9" hidden="1"/>
    <cellStyle name="已访问的超链接" xfId="116" builtinId="9" hidden="1"/>
    <cellStyle name="已访问的超链接" xfId="118" builtinId="9" hidden="1"/>
    <cellStyle name="已访问的超链接" xfId="120" builtinId="9" hidden="1"/>
    <cellStyle name="已访问的超链接" xfId="122" builtinId="9" hidden="1"/>
    <cellStyle name="已访问的超链接" xfId="124" builtinId="9" hidden="1"/>
    <cellStyle name="已访问的超链接" xfId="126" builtinId="9" hidden="1"/>
    <cellStyle name="已访问的超链接" xfId="128" builtinId="9" hidden="1"/>
    <cellStyle name="已访问的超链接" xfId="130" builtinId="9" hidden="1"/>
    <cellStyle name="已访问的超链接" xfId="132" builtinId="9" hidden="1"/>
    <cellStyle name="已访问的超链接" xfId="134" builtinId="9" hidden="1"/>
    <cellStyle name="已访问的超链接" xfId="136" builtinId="9" hidden="1"/>
    <cellStyle name="已访问的超链接" xfId="138" builtinId="9" hidden="1"/>
    <cellStyle name="已访问的超链接" xfId="140" builtinId="9" hidden="1"/>
    <cellStyle name="已访问的超链接" xfId="142" builtinId="9" hidden="1"/>
    <cellStyle name="已访问的超链接" xfId="144" builtinId="9" hidden="1"/>
    <cellStyle name="已访问的超链接" xfId="146" builtinId="9" hidden="1"/>
    <cellStyle name="已访问的超链接" xfId="148" builtinId="9" hidden="1"/>
    <cellStyle name="已访问的超链接" xfId="150" builtinId="9" hidden="1"/>
    <cellStyle name="已访问的超链接" xfId="152" builtinId="9" hidden="1"/>
    <cellStyle name="已访问的超链接" xfId="154" builtinId="9" hidden="1"/>
    <cellStyle name="已访问的超链接" xfId="156" builtinId="9" hidden="1"/>
    <cellStyle name="已访问的超链接" xfId="158" builtinId="9" hidden="1"/>
    <cellStyle name="已访问的超链接" xfId="160" builtinId="9" hidden="1"/>
    <cellStyle name="已访问的超链接" xfId="162" builtinId="9" hidden="1"/>
    <cellStyle name="已访问的超链接" xfId="164" builtinId="9" hidden="1"/>
    <cellStyle name="已访问的超链接" xfId="166" builtinId="9" hidden="1"/>
    <cellStyle name="已访问的超链接" xfId="168" builtinId="9" hidden="1"/>
    <cellStyle name="已访问的超链接" xfId="170" builtinId="9" hidden="1"/>
    <cellStyle name="已访问的超链接" xfId="172" builtinId="9" hidden="1"/>
    <cellStyle name="已访问的超链接" xfId="174" builtinId="9" hidden="1"/>
    <cellStyle name="已访问的超链接" xfId="176" builtinId="9" hidden="1"/>
    <cellStyle name="已访问的超链接" xfId="178" builtinId="9" hidden="1"/>
    <cellStyle name="已访问的超链接" xfId="180" builtinId="9" hidden="1"/>
    <cellStyle name="已访问的超链接" xfId="182" builtinId="9" hidden="1"/>
    <cellStyle name="已访问的超链接" xfId="184" builtinId="9" hidden="1"/>
    <cellStyle name="已访问的超链接" xfId="186" builtinId="9" hidden="1"/>
    <cellStyle name="已访问的超链接" xfId="188" builtinId="9" hidden="1"/>
    <cellStyle name="已访问的超链接" xfId="190" builtinId="9" hidden="1"/>
    <cellStyle name="已访问的超链接" xfId="192" builtinId="9" hidden="1"/>
    <cellStyle name="已访问的超链接" xfId="194" builtinId="9" hidden="1"/>
    <cellStyle name="已访问的超链接" xfId="196" builtinId="9" hidden="1"/>
    <cellStyle name="已访问的超链接" xfId="198" builtinId="9" hidden="1"/>
    <cellStyle name="已访问的超链接" xfId="200" builtinId="9" hidden="1"/>
    <cellStyle name="已访问的超链接" xfId="202" builtinId="9" hidden="1"/>
    <cellStyle name="已访问的超链接" xfId="204" builtinId="9" hidden="1"/>
    <cellStyle name="已访问的超链接" xfId="206" builtinId="9" hidden="1"/>
    <cellStyle name="已访问的超链接" xfId="208" builtinId="9" hidden="1"/>
    <cellStyle name="已访问的超链接" xfId="210" builtinId="9" hidden="1"/>
    <cellStyle name="已访问的超链接" xfId="212" builtinId="9" hidden="1"/>
    <cellStyle name="已访问的超链接" xfId="214" builtinId="9" hidden="1"/>
    <cellStyle name="已访问的超链接" xfId="216" builtinId="9" hidden="1"/>
    <cellStyle name="已访问的超链接" xfId="218" builtinId="9" hidden="1"/>
    <cellStyle name="已访问的超链接" xfId="220" builtinId="9" hidden="1"/>
    <cellStyle name="已访问的超链接" xfId="222" builtinId="9" hidden="1"/>
    <cellStyle name="已访问的超链接" xfId="224" builtinId="9" hidden="1"/>
    <cellStyle name="已访问的超链接" xfId="226" builtinId="9" hidden="1"/>
    <cellStyle name="已访问的超链接" xfId="228" builtinId="9" hidden="1"/>
    <cellStyle name="已访问的超链接" xfId="230" builtinId="9" hidden="1"/>
    <cellStyle name="已访问的超链接" xfId="232" builtinId="9" hidden="1"/>
    <cellStyle name="已访问的超链接" xfId="234" builtinId="9" hidden="1"/>
    <cellStyle name="已访问的超链接" xfId="236" builtinId="9" hidden="1"/>
    <cellStyle name="已访问的超链接" xfId="238" builtinId="9" hidden="1"/>
    <cellStyle name="已访问的超链接" xfId="240" builtinId="9" hidden="1"/>
    <cellStyle name="已访问的超链接" xfId="242" builtinId="9" hidden="1"/>
    <cellStyle name="已访问的超链接" xfId="244" builtinId="9" hidden="1"/>
    <cellStyle name="已访问的超链接" xfId="246" builtinId="9" hidden="1"/>
    <cellStyle name="已访问的超链接" xfId="248" builtinId="9" hidden="1"/>
    <cellStyle name="已访问的超链接" xfId="250" builtinId="9" hidden="1"/>
    <cellStyle name="已访问的超链接" xfId="252" builtinId="9" hidden="1"/>
    <cellStyle name="已访问的超链接" xfId="254" builtinId="9" hidden="1"/>
    <cellStyle name="已访问的超链接" xfId="256" builtinId="9" hidden="1"/>
    <cellStyle name="已访问的超链接" xfId="258" builtinId="9" hidden="1"/>
    <cellStyle name="已访问的超链接" xfId="260" builtinId="9" hidden="1"/>
    <cellStyle name="已访问的超链接" xfId="262" builtinId="9" hidden="1"/>
    <cellStyle name="已访问的超链接" xfId="264" builtinId="9" hidden="1"/>
    <cellStyle name="已访问的超链接" xfId="266" builtinId="9" hidden="1"/>
    <cellStyle name="已访问的超链接" xfId="268" builtinId="9" hidden="1"/>
    <cellStyle name="已访问的超链接" xfId="270" builtinId="9" hidden="1"/>
    <cellStyle name="已访问的超链接" xfId="272" builtinId="9" hidden="1"/>
    <cellStyle name="已访问的超链接" xfId="274" builtinId="9" hidden="1"/>
    <cellStyle name="已访问的超链接" xfId="276" builtinId="9" hidden="1"/>
    <cellStyle name="已访问的超链接" xfId="278" builtinId="9" hidden="1"/>
    <cellStyle name="已访问的超链接" xfId="280" builtinId="9" hidden="1"/>
    <cellStyle name="已访问的超链接" xfId="282" builtinId="9" hidden="1"/>
    <cellStyle name="已访问的超链接" xfId="284" builtinId="9" hidden="1"/>
    <cellStyle name="已访问的超链接" xfId="286" builtinId="9" hidden="1"/>
    <cellStyle name="已访问的超链接" xfId="288" builtinId="9" hidden="1"/>
    <cellStyle name="已访问的超链接" xfId="290" builtinId="9" hidden="1"/>
    <cellStyle name="已访问的超链接" xfId="292" builtinId="9" hidden="1"/>
    <cellStyle name="已访问的超链接" xfId="294" builtinId="9" hidden="1"/>
    <cellStyle name="已访问的超链接" xfId="296" builtinId="9" hidden="1"/>
    <cellStyle name="已访问的超链接" xfId="298" builtinId="9" hidden="1"/>
    <cellStyle name="已访问的超链接" xfId="300" builtinId="9" hidden="1"/>
    <cellStyle name="已访问的超链接" xfId="302" builtinId="9" hidden="1"/>
    <cellStyle name="已访问的超链接" xfId="303" builtinId="9" hidden="1"/>
    <cellStyle name="已访问的超链接" xfId="304" builtinId="9" hidden="1"/>
    <cellStyle name="已访问的超链接" xfId="305" builtinId="9" hidden="1"/>
    <cellStyle name="已访问的超链接" xfId="306" builtinId="9" hidden="1"/>
    <cellStyle name="已访问的超链接" xfId="307" builtinId="9" hidden="1"/>
    <cellStyle name="已访问的超链接" xfId="308" builtinId="9" hidden="1"/>
    <cellStyle name="已访问的超链接" xfId="309" builtinId="9" hidden="1"/>
    <cellStyle name="已访问的超链接" xfId="310" builtinId="9" hidden="1"/>
    <cellStyle name="已访问的超链接" xfId="311" builtinId="9" hidden="1"/>
    <cellStyle name="已访问的超链接" xfId="312" builtinId="9" hidden="1"/>
    <cellStyle name="已访问的超链接" xfId="313" builtinId="9" hidden="1"/>
    <cellStyle name="已访问的超链接" xfId="314" builtinId="9" hidden="1"/>
    <cellStyle name="已访问的超链接" xfId="315" builtinId="9" hidden="1"/>
    <cellStyle name="已访问的超链接" xfId="316" builtinId="9" hidden="1"/>
    <cellStyle name="已访问的超链接" xfId="317" builtinId="9" hidden="1"/>
    <cellStyle name="已访问的超链接" xfId="318" builtinId="9" hidden="1"/>
    <cellStyle name="已访问的超链接" xfId="319" builtinId="9" hidden="1"/>
    <cellStyle name="已访问的超链接" xfId="320" builtinId="9" hidden="1"/>
    <cellStyle name="已访问的超链接" xfId="321" builtinId="9" hidden="1"/>
    <cellStyle name="已访问的超链接" xfId="322" builtinId="9" hidden="1"/>
    <cellStyle name="已访问的超链接" xfId="323" builtinId="9" hidden="1"/>
    <cellStyle name="已访问的超链接" xfId="324" builtinId="9" hidden="1"/>
    <cellStyle name="已访问的超链接" xfId="325" builtinId="9" hidden="1"/>
    <cellStyle name="已访问的超链接" xfId="326" builtinId="9" hidden="1"/>
    <cellStyle name="已访问的超链接" xfId="327" builtinId="9" hidden="1"/>
    <cellStyle name="已访问的超链接" xfId="328" builtinId="9" hidden="1"/>
    <cellStyle name="已访问的超链接" xfId="329" builtinId="9" hidden="1"/>
    <cellStyle name="已访问的超链接" xfId="330" builtinId="9" hidden="1"/>
    <cellStyle name="已访问的超链接" xfId="331" builtinId="9" hidden="1"/>
    <cellStyle name="已访问的超链接" xfId="332" builtinId="9" hidden="1"/>
    <cellStyle name="已访问的超链接" xfId="333" builtinId="9" hidden="1"/>
    <cellStyle name="已访问的超链接" xfId="334" builtinId="9" hidden="1"/>
    <cellStyle name="已访问的超链接" xfId="335" builtinId="9" hidden="1"/>
    <cellStyle name="已访问的超链接" xfId="336" builtinId="9" hidden="1"/>
    <cellStyle name="已访问的超链接" xfId="337" builtinId="9" hidden="1"/>
    <cellStyle name="已访问的超链接" xfId="338" builtinId="9" hidden="1"/>
    <cellStyle name="已访问的超链接" xfId="339" builtinId="9" hidden="1"/>
    <cellStyle name="已访问的超链接" xfId="340" builtinId="9" hidden="1"/>
    <cellStyle name="已访问的超链接" xfId="341" builtinId="9" hidden="1"/>
    <cellStyle name="已访问的超链接" xfId="342" builtinId="9" hidden="1"/>
    <cellStyle name="已访问的超链接" xfId="343" builtinId="9" hidden="1"/>
    <cellStyle name="已访问的超链接" xfId="344" builtinId="9" hidden="1"/>
    <cellStyle name="已访问的超链接" xfId="345" builtinId="9" hidden="1"/>
    <cellStyle name="已访问的超链接" xfId="346" builtinId="9" hidden="1"/>
    <cellStyle name="已访问的超链接" xfId="347" builtinId="9" hidden="1"/>
    <cellStyle name="已访问的超链接" xfId="348" builtinId="9" hidden="1"/>
    <cellStyle name="已访问的超链接" xfId="349" builtinId="9" hidden="1"/>
    <cellStyle name="已访问的超链接" xfId="350" builtinId="9" hidden="1"/>
    <cellStyle name="已访问的超链接" xfId="351" builtinId="9" hidden="1"/>
    <cellStyle name="已访问的超链接" xfId="352" builtinId="9" hidden="1"/>
    <cellStyle name="已访问的超链接" xfId="353" builtinId="9" hidden="1"/>
    <cellStyle name="已访问的超链接" xfId="354" builtinId="9" hidden="1"/>
    <cellStyle name="已访问的超链接" xfId="355" builtinId="9" hidden="1"/>
    <cellStyle name="已访问的超链接" xfId="356" builtinId="9" hidden="1"/>
    <cellStyle name="已访问的超链接" xfId="357" builtinId="9" hidden="1"/>
    <cellStyle name="已访问的超链接" xfId="358" builtinId="9" hidden="1"/>
    <cellStyle name="已访问的超链接" xfId="359" builtinId="9" hidden="1"/>
    <cellStyle name="已访问的超链接" xfId="360" builtinId="9" hidden="1"/>
    <cellStyle name="已访问的超链接" xfId="361" builtinId="9" hidden="1"/>
    <cellStyle name="已访问的超链接" xfId="362" builtinId="9" hidden="1"/>
    <cellStyle name="已访问的超链接" xfId="363" builtinId="9" hidden="1"/>
    <cellStyle name="已访问的超链接" xfId="364" builtinId="9" hidden="1"/>
    <cellStyle name="已访问的超链接" xfId="365" builtinId="9" hidden="1"/>
    <cellStyle name="已访问的超链接" xfId="366" builtinId="9" hidden="1"/>
    <cellStyle name="已访问的超链接" xfId="367" builtinId="9" hidden="1"/>
    <cellStyle name="已访问的超链接" xfId="368" builtinId="9" hidden="1"/>
    <cellStyle name="已访问的超链接" xfId="369" builtinId="9" hidden="1"/>
    <cellStyle name="已访问的超链接" xfId="370" builtinId="9" hidden="1"/>
    <cellStyle name="已访问的超链接" xfId="371" builtinId="9" hidden="1"/>
    <cellStyle name="已访问的超链接" xfId="372" builtinId="9" hidden="1"/>
    <cellStyle name="已访问的超链接" xfId="373" builtinId="9" hidden="1"/>
    <cellStyle name="已访问的超链接" xfId="374" builtinId="9" hidden="1"/>
    <cellStyle name="已访问的超链接" xfId="375" builtinId="9" hidden="1"/>
    <cellStyle name="已访问的超链接" xfId="376" builtinId="9" hidden="1"/>
    <cellStyle name="已访问的超链接" xfId="377" builtinId="9" hidden="1"/>
    <cellStyle name="已访问的超链接" xfId="378" builtinId="9" hidden="1"/>
    <cellStyle name="已访问的超链接" xfId="379" builtinId="9" hidden="1"/>
    <cellStyle name="已访问的超链接" xfId="380" builtinId="9" hidden="1"/>
    <cellStyle name="已访问的超链接" xfId="381" builtinId="9" hidden="1"/>
    <cellStyle name="已访问的超链接" xfId="382" builtinId="9" hidden="1"/>
    <cellStyle name="已访问的超链接" xfId="383" builtinId="9" hidden="1"/>
    <cellStyle name="已访问的超链接" xfId="384" builtinId="9" hidden="1"/>
    <cellStyle name="已访问的超链接" xfId="385" builtinId="9" hidden="1"/>
    <cellStyle name="已访问的超链接" xfId="386" builtinId="9" hidden="1"/>
    <cellStyle name="已访问的超链接" xfId="387" builtinId="9" hidden="1"/>
    <cellStyle name="已访问的超链接" xfId="388" builtinId="9" hidden="1"/>
    <cellStyle name="已访问的超链接" xfId="389" builtinId="9" hidden="1"/>
    <cellStyle name="已访问的超链接" xfId="390" builtinId="9" hidden="1"/>
    <cellStyle name="已访问的超链接" xfId="391" builtinId="9" hidden="1"/>
    <cellStyle name="已访问的超链接" xfId="392" builtinId="9" hidden="1"/>
    <cellStyle name="已访问的超链接" xfId="393" builtinId="9" hidden="1"/>
    <cellStyle name="已访问的超链接" xfId="394" builtinId="9" hidden="1"/>
    <cellStyle name="已访问的超链接" xfId="395" builtinId="9" hidden="1"/>
    <cellStyle name="已访问的超链接" xfId="396" builtinId="9" hidden="1"/>
    <cellStyle name="已访问的超链接" xfId="397" builtinId="9" hidden="1"/>
    <cellStyle name="已访问的超链接" xfId="398" builtinId="9" hidden="1"/>
    <cellStyle name="已访问的超链接" xfId="399" builtinId="9" hidden="1"/>
    <cellStyle name="已访问的超链接" xfId="400" builtinId="9" hidden="1"/>
    <cellStyle name="已访问的超链接" xfId="401" builtinId="9" hidden="1"/>
    <cellStyle name="已访问的超链接" xfId="402" builtinId="9" hidden="1"/>
    <cellStyle name="已访问的超链接" xfId="403" builtinId="9" hidden="1"/>
    <cellStyle name="已访问的超链接" xfId="404" builtinId="9" hidden="1"/>
    <cellStyle name="已访问的超链接" xfId="405" builtinId="9" hidden="1"/>
    <cellStyle name="已访问的超链接" xfId="406" builtinId="9" hidden="1"/>
    <cellStyle name="已访问的超链接" xfId="407" builtinId="9" hidden="1"/>
    <cellStyle name="已访问的超链接" xfId="408" builtinId="9" hidden="1"/>
    <cellStyle name="已访问的超链接" xfId="409" builtinId="9" hidden="1"/>
    <cellStyle name="已访问的超链接" xfId="410" builtinId="9" hidden="1"/>
    <cellStyle name="已访问的超链接" xfId="411" builtinId="9" hidden="1"/>
    <cellStyle name="已访问的超链接" xfId="412" builtinId="9" hidden="1"/>
    <cellStyle name="已访问的超链接" xfId="413" builtinId="9" hidden="1"/>
    <cellStyle name="已访问的超链接" xfId="414" builtinId="9" hidden="1"/>
    <cellStyle name="已访问的超链接" xfId="415" builtinId="9" hidden="1"/>
    <cellStyle name="已访问的超链接" xfId="416" builtinId="9" hidden="1"/>
    <cellStyle name="已访问的超链接" xfId="417" builtinId="9" hidden="1"/>
    <cellStyle name="已访问的超链接" xfId="418" builtinId="9" hidden="1"/>
    <cellStyle name="已访问的超链接" xfId="419" builtinId="9" hidden="1"/>
    <cellStyle name="已访问的超链接" xfId="420" builtinId="9" hidden="1"/>
    <cellStyle name="已访问的超链接" xfId="421" builtinId="9" hidden="1"/>
    <cellStyle name="已访问的超链接" xfId="422" builtinId="9" hidden="1"/>
    <cellStyle name="已访问的超链接" xfId="423" builtinId="9" hidden="1"/>
    <cellStyle name="已访问的超链接" xfId="424" builtinId="9" hidden="1"/>
    <cellStyle name="已访问的超链接" xfId="425" builtinId="9" hidden="1"/>
    <cellStyle name="已访问的超链接" xfId="426" builtinId="9" hidden="1"/>
    <cellStyle name="已访问的超链接" xfId="427" builtinId="9" hidden="1"/>
    <cellStyle name="已访问的超链接" xfId="428" builtinId="9" hidden="1"/>
    <cellStyle name="已访问的超链接" xfId="429" builtinId="9" hidden="1"/>
    <cellStyle name="已访问的超链接" xfId="430" builtinId="9" hidden="1"/>
    <cellStyle name="已访问的超链接" xfId="431" builtinId="9" hidden="1"/>
    <cellStyle name="已访问的超链接" xfId="432" builtinId="9" hidden="1"/>
    <cellStyle name="已访问的超链接" xfId="433" builtinId="9" hidden="1"/>
    <cellStyle name="已访问的超链接" xfId="434" builtinId="9" hidden="1"/>
    <cellStyle name="已访问的超链接" xfId="435" builtinId="9" hidden="1"/>
    <cellStyle name="已访问的超链接" xfId="436" builtinId="9" hidden="1"/>
    <cellStyle name="已访问的超链接" xfId="437" builtinId="9" hidden="1"/>
    <cellStyle name="已访问的超链接" xfId="438" builtinId="9" hidden="1"/>
    <cellStyle name="已访问的超链接" xfId="439" builtinId="9" hidden="1"/>
    <cellStyle name="已访问的超链接" xfId="440" builtinId="9" hidden="1"/>
    <cellStyle name="已访问的超链接" xfId="441" builtinId="9" hidden="1"/>
    <cellStyle name="已访问的超链接" xfId="442" builtinId="9" hidden="1"/>
    <cellStyle name="已访问的超链接" xfId="443" builtinId="9" hidden="1"/>
    <cellStyle name="已访问的超链接" xfId="444" builtinId="9" hidden="1"/>
    <cellStyle name="已访问的超链接" xfId="445" builtinId="9" hidden="1"/>
    <cellStyle name="已访问的超链接" xfId="446" builtinId="9" hidden="1"/>
    <cellStyle name="已访问的超链接" xfId="447" builtinId="9" hidden="1"/>
    <cellStyle name="已访问的超链接" xfId="448" builtinId="9" hidden="1"/>
    <cellStyle name="已访问的超链接" xfId="449" builtinId="9" hidden="1"/>
    <cellStyle name="已访问的超链接" xfId="450" builtinId="9" hidden="1"/>
    <cellStyle name="已访问的超链接" xfId="451" builtinId="9" hidden="1"/>
    <cellStyle name="已访问的超链接" xfId="452" builtinId="9" hidden="1"/>
    <cellStyle name="已访问的超链接" xfId="453" builtinId="9" hidden="1"/>
    <cellStyle name="已访问的超链接" xfId="454" builtinId="9" hidden="1"/>
    <cellStyle name="已访问的超链接" xfId="455" builtinId="9" hidden="1"/>
    <cellStyle name="已访问的超链接" xfId="456" builtinId="9" hidden="1"/>
    <cellStyle name="已访问的超链接" xfId="457" builtinId="9" hidden="1"/>
    <cellStyle name="已访问的超链接" xfId="458" builtinId="9" hidden="1"/>
    <cellStyle name="已访问的超链接" xfId="459" builtinId="9" hidden="1"/>
    <cellStyle name="已访问的超链接" xfId="460" builtinId="9" hidden="1"/>
    <cellStyle name="已访问的超链接" xfId="461" builtinId="9" hidden="1"/>
    <cellStyle name="已访问的超链接" xfId="462" builtinId="9" hidden="1"/>
    <cellStyle name="已访问的超链接" xfId="463" builtinId="9" hidden="1"/>
    <cellStyle name="已访问的超链接" xfId="464" builtinId="9" hidden="1"/>
    <cellStyle name="已访问的超链接" xfId="465" builtinId="9" hidden="1"/>
    <cellStyle name="已访问的超链接" xfId="466" builtinId="9" hidden="1"/>
    <cellStyle name="已访问的超链接" xfId="467" builtinId="9" hidden="1"/>
    <cellStyle name="已访问的超链接" xfId="468" builtinId="9" hidden="1"/>
    <cellStyle name="已访问的超链接" xfId="469" builtinId="9" hidden="1"/>
    <cellStyle name="已访问的超链接" xfId="470" builtinId="9" hidden="1"/>
    <cellStyle name="已访问的超链接" xfId="471" builtinId="9" hidden="1"/>
    <cellStyle name="已访问的超链接" xfId="472" builtinId="9" hidden="1"/>
    <cellStyle name="已访问的超链接" xfId="473" builtinId="9" hidden="1"/>
    <cellStyle name="已访问的超链接" xfId="474" builtinId="9" hidden="1"/>
    <cellStyle name="已访问的超链接" xfId="475" builtinId="9" hidden="1"/>
    <cellStyle name="已访问的超链接" xfId="476" builtinId="9" hidden="1"/>
    <cellStyle name="已访问的超链接" xfId="477" builtinId="9" hidden="1"/>
    <cellStyle name="已访问的超链接" xfId="478" builtinId="9" hidden="1"/>
    <cellStyle name="已访问的超链接" xfId="479" builtinId="9" hidden="1"/>
    <cellStyle name="已访问的超链接" xfId="480" builtinId="9" hidden="1"/>
    <cellStyle name="已访问的超链接" xfId="481" builtinId="9" hidden="1"/>
    <cellStyle name="已访问的超链接" xfId="482" builtinId="9" hidden="1"/>
    <cellStyle name="已访问的超链接" xfId="483" builtinId="9" hidden="1"/>
    <cellStyle name="已访问的超链接" xfId="484" builtinId="9" hidden="1"/>
    <cellStyle name="已访问的超链接" xfId="485" builtinId="9" hidden="1"/>
    <cellStyle name="已访问的超链接" xfId="486" builtinId="9" hidden="1"/>
    <cellStyle name="已访问的超链接" xfId="487" builtinId="9" hidden="1"/>
    <cellStyle name="已访问的超链接" xfId="488" builtinId="9" hidden="1"/>
    <cellStyle name="已访问的超链接" xfId="489" builtinId="9" hidden="1"/>
    <cellStyle name="已访问的超链接" xfId="490" builtinId="9" hidden="1"/>
    <cellStyle name="已访问的超链接" xfId="491" builtinId="9" hidden="1"/>
    <cellStyle name="已访问的超链接" xfId="492" builtinId="9" hidden="1"/>
    <cellStyle name="已访问的超链接" xfId="493" builtinId="9" hidden="1"/>
    <cellStyle name="已访问的超链接" xfId="494" builtinId="9" hidden="1"/>
    <cellStyle name="已访问的超链接" xfId="495" builtinId="9" hidden="1"/>
    <cellStyle name="已访问的超链接" xfId="496" builtinId="9" hidden="1"/>
    <cellStyle name="已访问的超链接" xfId="497" builtinId="9" hidden="1"/>
    <cellStyle name="已访问的超链接" xfId="498" builtinId="9" hidden="1"/>
    <cellStyle name="已访问的超链接" xfId="499" builtinId="9" hidden="1"/>
    <cellStyle name="已访问的超链接" xfId="500" builtinId="9" hidden="1"/>
    <cellStyle name="已访问的超链接" xfId="501" builtinId="9" hidden="1"/>
    <cellStyle name="已访问的超链接" xfId="502" builtinId="9" hidden="1"/>
    <cellStyle name="已访问的超链接" xfId="503" builtinId="9" hidden="1"/>
    <cellStyle name="已访问的超链接" xfId="504" builtinId="9" hidden="1"/>
    <cellStyle name="已访问的超链接" xfId="505" builtinId="9" hidden="1"/>
    <cellStyle name="已访问的超链接" xfId="506" builtinId="9" hidden="1"/>
    <cellStyle name="已访问的超链接" xfId="507" builtinId="9" hidden="1"/>
    <cellStyle name="已访问的超链接" xfId="508" builtinId="9" hidden="1"/>
    <cellStyle name="已访问的超链接" xfId="509" builtinId="9" hidden="1"/>
    <cellStyle name="已访问的超链接" xfId="510" builtinId="9" hidden="1"/>
    <cellStyle name="已访问的超链接" xfId="511" builtinId="9" hidden="1"/>
    <cellStyle name="已访问的超链接" xfId="512" builtinId="9" hidden="1"/>
    <cellStyle name="已访问的超链接" xfId="513" builtinId="9" hidden="1"/>
    <cellStyle name="已访问的超链接" xfId="514" builtinId="9" hidden="1"/>
    <cellStyle name="已访问的超链接" xfId="515" builtinId="9" hidden="1"/>
    <cellStyle name="已访问的超链接" xfId="516" builtinId="9" hidden="1"/>
  </cellStyles>
  <dxfs count="21"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9"/>
        <name val="宋体"/>
        <scheme val="minor"/>
      </font>
      <alignment horizontal="center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9"/>
        <name val="宋体"/>
        <scheme val="minor"/>
      </font>
      <alignment horizontal="center" vertical="center" textRotation="0" wrapText="0" indent="0" relative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宋体"/>
        <scheme val="minor"/>
      </font>
      <alignment horizontal="center" vertical="center" textRotation="0" wrapText="0" indent="0" relative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宋体"/>
        <scheme val="minor"/>
      </font>
      <alignment horizontal="center" vertical="center" textRotation="0" wrapText="0" indent="0" relative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宋体"/>
        <scheme val="minor"/>
      </font>
      <alignment horizontal="center" vertical="center" textRotation="0" wrapText="0" indent="0" relativeIndent="0" justifyLastLine="0" shrinkToFit="0" readingOrder="0"/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9"/>
        <name val="宋体"/>
        <scheme val="minor"/>
      </font>
      <alignment horizontal="center" vertical="center" textRotation="0" wrapText="0" indent="0" relative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宋体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fgColor theme="6" tint="0.59996337778862885"/>
          <bgColor theme="6" tint="0.59996337778862885"/>
        </patternFill>
      </fill>
    </dxf>
  </dxfs>
  <tableStyles count="0" defaultTableStyle="TableStyleMedium9" defaultPivotStyle="PivotStyleLight16"/>
  <colors>
    <mruColors>
      <color rgb="FFFF7757"/>
      <color rgb="FFFF3300"/>
      <color rgb="FFFF6600"/>
      <color rgb="FFFF3399"/>
      <color rgb="FFFF505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11</xdr:row>
      <xdr:rowOff>47625</xdr:rowOff>
    </xdr:from>
    <xdr:to>
      <xdr:col>5</xdr:col>
      <xdr:colOff>209550</xdr:colOff>
      <xdr:row>12</xdr:row>
      <xdr:rowOff>38100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0" y="2933700"/>
          <a:ext cx="3448050" cy="1619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161925</xdr:colOff>
      <xdr:row>30</xdr:row>
      <xdr:rowOff>19050</xdr:rowOff>
    </xdr:from>
    <xdr:to>
      <xdr:col>1</xdr:col>
      <xdr:colOff>104775</xdr:colOff>
      <xdr:row>42</xdr:row>
      <xdr:rowOff>133350</xdr:rowOff>
    </xdr:to>
    <xdr:pic>
      <xdr:nvPicPr>
        <xdr:cNvPr id="3077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61925" y="6162675"/>
          <a:ext cx="628650" cy="21717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419100</xdr:colOff>
      <xdr:row>14</xdr:row>
      <xdr:rowOff>276225</xdr:rowOff>
    </xdr:from>
    <xdr:to>
      <xdr:col>4</xdr:col>
      <xdr:colOff>495300</xdr:colOff>
      <xdr:row>16</xdr:row>
      <xdr:rowOff>104775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19100" y="4667250"/>
          <a:ext cx="2781300" cy="12763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285750</xdr:colOff>
      <xdr:row>44</xdr:row>
      <xdr:rowOff>123825</xdr:rowOff>
    </xdr:from>
    <xdr:to>
      <xdr:col>3</xdr:col>
      <xdr:colOff>114300</xdr:colOff>
      <xdr:row>54</xdr:row>
      <xdr:rowOff>95250</xdr:rowOff>
    </xdr:to>
    <xdr:pic>
      <xdr:nvPicPr>
        <xdr:cNvPr id="40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5750" y="10448925"/>
          <a:ext cx="1857375" cy="16859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285750</xdr:colOff>
      <xdr:row>19</xdr:row>
      <xdr:rowOff>28575</xdr:rowOff>
    </xdr:from>
    <xdr:to>
      <xdr:col>1</xdr:col>
      <xdr:colOff>85725</xdr:colOff>
      <xdr:row>22</xdr:row>
      <xdr:rowOff>161925</xdr:rowOff>
    </xdr:to>
    <xdr:pic>
      <xdr:nvPicPr>
        <xdr:cNvPr id="9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85750" y="6410325"/>
          <a:ext cx="476250" cy="6477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314325</xdr:colOff>
      <xdr:row>24</xdr:row>
      <xdr:rowOff>38100</xdr:rowOff>
    </xdr:from>
    <xdr:to>
      <xdr:col>2</xdr:col>
      <xdr:colOff>314325</xdr:colOff>
      <xdr:row>28</xdr:row>
      <xdr:rowOff>28575</xdr:rowOff>
    </xdr:to>
    <xdr:pic>
      <xdr:nvPicPr>
        <xdr:cNvPr id="921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14325" y="7277100"/>
          <a:ext cx="1352550" cy="6762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ables/table1.xml><?xml version="1.0" encoding="utf-8"?>
<table xmlns="http://schemas.openxmlformats.org/spreadsheetml/2006/main" id="3" name="表1_67256" displayName="表1_67256" ref="A1:E111" totalsRowShown="0" headerRowDxfId="9" dataDxfId="7" headerRowBorderDxfId="8" tableBorderDxfId="6">
  <autoFilter ref="A1:E111"/>
  <tableColumns count="5">
    <tableColumn id="1" name="血战关数" dataDxfId="5"/>
    <tableColumn id="2" name="NPC等级（5人）" dataDxfId="4">
      <calculatedColumnFormula>C2-20</calculatedColumnFormula>
    </tableColumn>
    <tableColumn id="3" name="NPC等级（6人）" dataDxfId="3">
      <calculatedColumnFormula>D2-20</calculatedColumnFormula>
    </tableColumn>
    <tableColumn id="4" name="NPC等级（7人）" dataDxfId="2">
      <calculatedColumnFormula>E2-20</calculatedColumnFormula>
    </tableColumn>
    <tableColumn id="5" name="NPC等级（8人）" dataDxfId="1"/>
  </tableColumns>
  <tableStyleInfo name="TableStyleMedium25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bbs.18183.com/thread-119993-1-1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59"/>
  <sheetViews>
    <sheetView tabSelected="1" workbookViewId="0">
      <selection activeCell="J13" sqref="J13:O33"/>
    </sheetView>
  </sheetViews>
  <sheetFormatPr defaultColWidth="8.875" defaultRowHeight="13.5"/>
  <cols>
    <col min="1" max="16384" width="8.875" style="5"/>
  </cols>
  <sheetData>
    <row r="1" spans="1:17">
      <c r="A1" s="10" t="s">
        <v>83</v>
      </c>
      <c r="B1" s="11"/>
      <c r="C1" s="11"/>
      <c r="D1" s="11"/>
      <c r="E1" s="11"/>
      <c r="F1" s="11"/>
      <c r="G1" s="11"/>
      <c r="H1" s="12"/>
      <c r="I1" s="8"/>
    </row>
    <row r="2" spans="1:17" ht="13.5" customHeight="1">
      <c r="A2" s="13"/>
      <c r="H2" s="14"/>
      <c r="I2" s="8"/>
      <c r="J2" s="125" t="s">
        <v>196</v>
      </c>
      <c r="K2" s="126"/>
      <c r="L2" s="126"/>
      <c r="M2" s="126"/>
      <c r="N2" s="126"/>
      <c r="O2" s="126"/>
      <c r="P2" s="126"/>
      <c r="Q2" s="127"/>
    </row>
    <row r="3" spans="1:17">
      <c r="A3" s="13" t="s">
        <v>84</v>
      </c>
      <c r="H3" s="14"/>
      <c r="I3" s="8"/>
      <c r="J3" s="128"/>
      <c r="K3" s="129"/>
      <c r="L3" s="129"/>
      <c r="M3" s="129"/>
      <c r="N3" s="129"/>
      <c r="O3" s="129"/>
      <c r="P3" s="129"/>
      <c r="Q3" s="130"/>
    </row>
    <row r="4" spans="1:17">
      <c r="A4" s="13"/>
      <c r="H4" s="14"/>
      <c r="I4" s="8"/>
      <c r="J4" s="128"/>
      <c r="K4" s="129"/>
      <c r="L4" s="129"/>
      <c r="M4" s="129"/>
      <c r="N4" s="129"/>
      <c r="O4" s="129"/>
      <c r="P4" s="129"/>
      <c r="Q4" s="130"/>
    </row>
    <row r="5" spans="1:17" ht="122.25" customHeight="1" thickBot="1">
      <c r="A5" s="122" t="s">
        <v>92</v>
      </c>
      <c r="B5" s="123"/>
      <c r="C5" s="123"/>
      <c r="D5" s="123"/>
      <c r="E5" s="123"/>
      <c r="F5" s="123"/>
      <c r="G5" s="123"/>
      <c r="H5" s="124"/>
      <c r="I5" s="8"/>
      <c r="J5" s="128"/>
      <c r="K5" s="129"/>
      <c r="L5" s="129"/>
      <c r="M5" s="129"/>
      <c r="N5" s="129"/>
      <c r="O5" s="129"/>
      <c r="P5" s="129"/>
      <c r="Q5" s="130"/>
    </row>
    <row r="6" spans="1:17">
      <c r="A6" s="9"/>
      <c r="B6" s="9"/>
      <c r="C6" s="9"/>
      <c r="D6" s="9"/>
      <c r="E6" s="9"/>
      <c r="F6" s="9"/>
      <c r="G6" s="9"/>
      <c r="H6" s="9"/>
      <c r="J6" s="128"/>
      <c r="K6" s="129"/>
      <c r="L6" s="129"/>
      <c r="M6" s="129"/>
      <c r="N6" s="129"/>
      <c r="O6" s="129"/>
      <c r="P6" s="129"/>
      <c r="Q6" s="130"/>
    </row>
    <row r="7" spans="1:17">
      <c r="J7" s="128"/>
      <c r="K7" s="129"/>
      <c r="L7" s="129"/>
      <c r="M7" s="129"/>
      <c r="N7" s="129"/>
      <c r="O7" s="129"/>
      <c r="P7" s="129"/>
      <c r="Q7" s="130"/>
    </row>
    <row r="8" spans="1:17" ht="45" customHeight="1">
      <c r="J8" s="131"/>
      <c r="K8" s="132"/>
      <c r="L8" s="132"/>
      <c r="M8" s="132"/>
      <c r="N8" s="132"/>
      <c r="O8" s="132"/>
      <c r="P8" s="132"/>
      <c r="Q8" s="133"/>
    </row>
    <row r="9" spans="1:17">
      <c r="A9" s="15" t="s">
        <v>93</v>
      </c>
    </row>
    <row r="11" spans="1:17">
      <c r="A11" s="5" t="s">
        <v>85</v>
      </c>
      <c r="J11" s="5" t="s">
        <v>95</v>
      </c>
      <c r="K11" s="134" t="s">
        <v>96</v>
      </c>
      <c r="L11" s="135"/>
      <c r="M11" s="135"/>
      <c r="N11" s="135"/>
      <c r="O11" s="135"/>
      <c r="P11" s="136"/>
    </row>
    <row r="13" spans="1:17" ht="30" customHeight="1">
      <c r="J13" s="137" t="s">
        <v>322</v>
      </c>
      <c r="K13" s="138"/>
      <c r="L13" s="138"/>
      <c r="M13" s="138"/>
      <c r="N13" s="138"/>
      <c r="O13" s="139"/>
    </row>
    <row r="14" spans="1:17">
      <c r="A14" s="137" t="s">
        <v>193</v>
      </c>
      <c r="B14" s="146"/>
      <c r="C14" s="146"/>
      <c r="D14" s="146"/>
      <c r="E14" s="146"/>
      <c r="F14" s="146"/>
      <c r="G14" s="147"/>
      <c r="J14" s="140"/>
      <c r="K14" s="141"/>
      <c r="L14" s="141"/>
      <c r="M14" s="141"/>
      <c r="N14" s="141"/>
      <c r="O14" s="142"/>
    </row>
    <row r="15" spans="1:17" ht="78.75" customHeight="1">
      <c r="A15" s="148"/>
      <c r="B15" s="149"/>
      <c r="C15" s="149"/>
      <c r="D15" s="149"/>
      <c r="E15" s="149"/>
      <c r="F15" s="149"/>
      <c r="G15" s="150"/>
      <c r="J15" s="140"/>
      <c r="K15" s="141"/>
      <c r="L15" s="141"/>
      <c r="M15" s="141"/>
      <c r="N15" s="141"/>
      <c r="O15" s="142"/>
    </row>
    <row r="16" spans="1:17" ht="35.25" customHeight="1">
      <c r="J16" s="140"/>
      <c r="K16" s="141"/>
      <c r="L16" s="141"/>
      <c r="M16" s="141"/>
      <c r="N16" s="141"/>
      <c r="O16" s="142"/>
    </row>
    <row r="17" spans="1:15" ht="15.75" customHeight="1">
      <c r="J17" s="140"/>
      <c r="K17" s="141"/>
      <c r="L17" s="141"/>
      <c r="M17" s="141"/>
      <c r="N17" s="141"/>
      <c r="O17" s="142"/>
    </row>
    <row r="18" spans="1:15">
      <c r="J18" s="140"/>
      <c r="K18" s="141"/>
      <c r="L18" s="141"/>
      <c r="M18" s="141"/>
      <c r="N18" s="141"/>
      <c r="O18" s="142"/>
    </row>
    <row r="19" spans="1:15">
      <c r="A19" s="5" t="s">
        <v>86</v>
      </c>
      <c r="J19" s="140"/>
      <c r="K19" s="141"/>
      <c r="L19" s="141"/>
      <c r="M19" s="141"/>
      <c r="N19" s="141"/>
      <c r="O19" s="142"/>
    </row>
    <row r="20" spans="1:15">
      <c r="J20" s="140"/>
      <c r="K20" s="141"/>
      <c r="L20" s="141"/>
      <c r="M20" s="141"/>
      <c r="N20" s="141"/>
      <c r="O20" s="142"/>
    </row>
    <row r="21" spans="1:15">
      <c r="J21" s="140"/>
      <c r="K21" s="141"/>
      <c r="L21" s="141"/>
      <c r="M21" s="141"/>
      <c r="N21" s="141"/>
      <c r="O21" s="142"/>
    </row>
    <row r="22" spans="1:15">
      <c r="J22" s="140"/>
      <c r="K22" s="141"/>
      <c r="L22" s="141"/>
      <c r="M22" s="141"/>
      <c r="N22" s="141"/>
      <c r="O22" s="142"/>
    </row>
    <row r="23" spans="1:15">
      <c r="J23" s="140"/>
      <c r="K23" s="141"/>
      <c r="L23" s="141"/>
      <c r="M23" s="141"/>
      <c r="N23" s="141"/>
      <c r="O23" s="142"/>
    </row>
    <row r="24" spans="1:15">
      <c r="A24" s="5" t="s">
        <v>87</v>
      </c>
      <c r="J24" s="140"/>
      <c r="K24" s="141"/>
      <c r="L24" s="141"/>
      <c r="M24" s="141"/>
      <c r="N24" s="141"/>
      <c r="O24" s="142"/>
    </row>
    <row r="25" spans="1:15">
      <c r="J25" s="140"/>
      <c r="K25" s="141"/>
      <c r="L25" s="141"/>
      <c r="M25" s="141"/>
      <c r="N25" s="141"/>
      <c r="O25" s="142"/>
    </row>
    <row r="26" spans="1:15">
      <c r="J26" s="140"/>
      <c r="K26" s="141"/>
      <c r="L26" s="141"/>
      <c r="M26" s="141"/>
      <c r="N26" s="141"/>
      <c r="O26" s="142"/>
    </row>
    <row r="27" spans="1:15">
      <c r="J27" s="140"/>
      <c r="K27" s="141"/>
      <c r="L27" s="141"/>
      <c r="M27" s="141"/>
      <c r="N27" s="141"/>
      <c r="O27" s="142"/>
    </row>
    <row r="28" spans="1:15">
      <c r="J28" s="140"/>
      <c r="K28" s="141"/>
      <c r="L28" s="141"/>
      <c r="M28" s="141"/>
      <c r="N28" s="141"/>
      <c r="O28" s="142"/>
    </row>
    <row r="29" spans="1:15">
      <c r="J29" s="140"/>
      <c r="K29" s="141"/>
      <c r="L29" s="141"/>
      <c r="M29" s="141"/>
      <c r="N29" s="141"/>
      <c r="O29" s="142"/>
    </row>
    <row r="30" spans="1:15">
      <c r="A30" s="5" t="s">
        <v>88</v>
      </c>
      <c r="J30" s="140"/>
      <c r="K30" s="141"/>
      <c r="L30" s="141"/>
      <c r="M30" s="141"/>
      <c r="N30" s="141"/>
      <c r="O30" s="142"/>
    </row>
    <row r="31" spans="1:15">
      <c r="J31" s="140"/>
      <c r="K31" s="141"/>
      <c r="L31" s="141"/>
      <c r="M31" s="141"/>
      <c r="N31" s="141"/>
      <c r="O31" s="142"/>
    </row>
    <row r="32" spans="1:15">
      <c r="J32" s="140"/>
      <c r="K32" s="141"/>
      <c r="L32" s="141"/>
      <c r="M32" s="141"/>
      <c r="N32" s="141"/>
      <c r="O32" s="142"/>
    </row>
    <row r="33" spans="1:15">
      <c r="J33" s="143"/>
      <c r="K33" s="144"/>
      <c r="L33" s="144"/>
      <c r="M33" s="144"/>
      <c r="N33" s="144"/>
      <c r="O33" s="145"/>
    </row>
    <row r="36" spans="1:15">
      <c r="K36" s="119"/>
      <c r="L36" s="120"/>
      <c r="M36" s="120"/>
      <c r="N36" s="121"/>
    </row>
    <row r="37" spans="1:15">
      <c r="K37" s="119"/>
      <c r="L37" s="120"/>
      <c r="M37" s="120"/>
      <c r="N37" s="121"/>
    </row>
    <row r="38" spans="1:15">
      <c r="K38" s="119"/>
      <c r="L38" s="120"/>
      <c r="M38" s="120"/>
      <c r="N38" s="121"/>
    </row>
    <row r="44" spans="1:15">
      <c r="A44" s="7" t="s">
        <v>89</v>
      </c>
    </row>
    <row r="47" spans="1:15">
      <c r="E47" s="5" t="s">
        <v>90</v>
      </c>
    </row>
    <row r="48" spans="1:15">
      <c r="E48" s="5" t="s">
        <v>194</v>
      </c>
    </row>
    <row r="49" spans="1:5">
      <c r="E49" s="5" t="s">
        <v>195</v>
      </c>
    </row>
    <row r="50" spans="1:5">
      <c r="E50" s="5" t="s">
        <v>91</v>
      </c>
    </row>
    <row r="59" spans="1:5">
      <c r="A59" s="5" t="s">
        <v>94</v>
      </c>
    </row>
  </sheetData>
  <mergeCells count="8">
    <mergeCell ref="K38:N38"/>
    <mergeCell ref="A5:H5"/>
    <mergeCell ref="J2:Q8"/>
    <mergeCell ref="K11:P11"/>
    <mergeCell ref="K36:N36"/>
    <mergeCell ref="K37:N37"/>
    <mergeCell ref="J13:O33"/>
    <mergeCell ref="A14:G15"/>
  </mergeCells>
  <phoneticPr fontId="1" type="noConversion"/>
  <hyperlinks>
    <hyperlink ref="K11" r:id="rId1"/>
  </hyperlinks>
  <pageMargins left="0.7" right="0.7" top="0.75" bottom="0.75" header="0.3" footer="0.3"/>
  <pageSetup paperSize="9" orientation="portrait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G189"/>
  <sheetViews>
    <sheetView zoomScale="90" zoomScaleNormal="90" zoomScalePageLayoutView="90" workbookViewId="0">
      <pane ySplit="9" topLeftCell="A10" activePane="bottomLeft" state="frozen"/>
      <selection pane="bottomLeft" activeCell="J5" sqref="J5"/>
    </sheetView>
  </sheetViews>
  <sheetFormatPr defaultColWidth="11" defaultRowHeight="14.25"/>
  <cols>
    <col min="1" max="1" width="2.625" style="110" customWidth="1"/>
    <col min="2" max="2" width="5.625" style="110" bestFit="1" customWidth="1"/>
    <col min="3" max="3" width="7.625" style="110" bestFit="1" customWidth="1"/>
    <col min="4" max="4" width="6.375" style="110" customWidth="1"/>
    <col min="5" max="5" width="6.375" style="113" customWidth="1"/>
    <col min="6" max="8" width="6.375" style="110" customWidth="1"/>
    <col min="9" max="9" width="6.5" style="110" customWidth="1"/>
    <col min="10" max="12" width="6.625" style="108" customWidth="1"/>
    <col min="13" max="13" width="7.75" style="108" customWidth="1"/>
    <col min="14" max="16" width="6.375" style="108" customWidth="1"/>
    <col min="17" max="17" width="9.125" style="108" bestFit="1" customWidth="1"/>
    <col min="18" max="18" width="4.625" style="108" bestFit="1" customWidth="1"/>
    <col min="19" max="33" width="6.375" style="108" customWidth="1"/>
    <col min="34" max="16384" width="11" style="108"/>
  </cols>
  <sheetData>
    <row r="1" spans="1:33">
      <c r="B1" s="111" t="s">
        <v>107</v>
      </c>
      <c r="C1" s="24">
        <v>1</v>
      </c>
      <c r="D1" s="24">
        <v>2</v>
      </c>
      <c r="E1" s="24">
        <v>3</v>
      </c>
      <c r="F1" s="24">
        <v>4</v>
      </c>
      <c r="G1" s="24">
        <v>5</v>
      </c>
      <c r="H1" s="108"/>
      <c r="I1" s="108"/>
      <c r="S1" s="110">
        <v>1</v>
      </c>
      <c r="T1" s="110">
        <v>2</v>
      </c>
      <c r="U1" s="110">
        <v>3</v>
      </c>
      <c r="V1" s="110">
        <v>4</v>
      </c>
      <c r="W1" s="110">
        <v>5</v>
      </c>
    </row>
    <row r="2" spans="1:33">
      <c r="A2" s="40"/>
      <c r="B2" s="6"/>
      <c r="C2" s="24" t="s">
        <v>120</v>
      </c>
      <c r="D2" s="97" t="s">
        <v>57</v>
      </c>
      <c r="E2" s="24" t="s">
        <v>146</v>
      </c>
      <c r="F2" s="24" t="s">
        <v>238</v>
      </c>
      <c r="G2" s="24" t="s">
        <v>121</v>
      </c>
      <c r="L2" s="115" t="s">
        <v>234</v>
      </c>
      <c r="M2" s="115" t="s">
        <v>235</v>
      </c>
      <c r="N2" s="115" t="s">
        <v>236</v>
      </c>
      <c r="O2" s="115" t="s">
        <v>237</v>
      </c>
      <c r="Q2" s="64" t="s">
        <v>123</v>
      </c>
      <c r="R2" s="42"/>
      <c r="S2" s="29" t="str">
        <f>INDEX($C$1:$G$5,2,MATCH(S$1,$C$1:$G$1,0))</f>
        <v>阿飞</v>
      </c>
      <c r="T2" s="29" t="str">
        <f t="shared" ref="T2:W2" si="0">INDEX($C$1:$G$5,2,MATCH(T$1,$C$1:$G$1,0))</f>
        <v>洪七公</v>
      </c>
      <c r="U2" s="29" t="str">
        <f t="shared" si="0"/>
        <v>东方不败</v>
      </c>
      <c r="V2" s="29" t="str">
        <f t="shared" si="0"/>
        <v>欧阳峰</v>
      </c>
      <c r="W2" s="29" t="str">
        <f t="shared" si="0"/>
        <v>荆无命</v>
      </c>
      <c r="X2" s="39"/>
      <c r="AE2" s="39"/>
      <c r="AF2" s="39"/>
      <c r="AG2" s="39"/>
    </row>
    <row r="3" spans="1:33">
      <c r="A3" s="116"/>
      <c r="B3" s="6" t="s">
        <v>239</v>
      </c>
      <c r="C3" s="23">
        <v>1833</v>
      </c>
      <c r="D3" s="97">
        <v>1797</v>
      </c>
      <c r="E3" s="23">
        <v>1361</v>
      </c>
      <c r="F3" s="23">
        <v>1521</v>
      </c>
      <c r="G3" s="23">
        <v>1719</v>
      </c>
      <c r="L3" s="23">
        <v>1</v>
      </c>
      <c r="M3" s="106">
        <v>0</v>
      </c>
      <c r="N3" s="107">
        <v>0</v>
      </c>
      <c r="O3" s="107">
        <v>0</v>
      </c>
      <c r="Q3" s="64">
        <f>血战等级!J2</f>
        <v>20</v>
      </c>
      <c r="R3" s="29" t="s">
        <v>239</v>
      </c>
      <c r="S3" s="31">
        <f>INDEX($C$1:$G$5,3,MATCH(S$1,$C$1:$G$1,0))*(1+M3*0.01)</f>
        <v>1833</v>
      </c>
      <c r="T3" s="31">
        <f>INDEX($C$1:$G$5,3,MATCH(T$1,$C$1:$G$1,0))*(1+M3*0.01)</f>
        <v>1797</v>
      </c>
      <c r="U3" s="31">
        <f>INDEX($C$1:$G$5,3,MATCH(U$1,$C$1:$G$1,0))*(1+M3*0.01)</f>
        <v>1361</v>
      </c>
      <c r="V3" s="31">
        <f>INDEX($C$1:$G$5,3,MATCH(V$1,$C$1:$G$1,0))*(1+M3*0.01)</f>
        <v>1521</v>
      </c>
      <c r="W3" s="31">
        <f>INDEX($C$1:$G$5,3,MATCH(W$1,$C$1:$G$1,0))*(1+M3*0.01)</f>
        <v>1719</v>
      </c>
      <c r="X3" s="39"/>
      <c r="AD3" s="39"/>
      <c r="AE3" s="39"/>
      <c r="AF3" s="39"/>
      <c r="AG3" s="39"/>
    </row>
    <row r="4" spans="1:33">
      <c r="A4" s="116"/>
      <c r="B4" s="6" t="s">
        <v>164</v>
      </c>
      <c r="C4" s="23">
        <v>1356</v>
      </c>
      <c r="D4" s="97">
        <v>1349</v>
      </c>
      <c r="E4" s="23">
        <v>1376</v>
      </c>
      <c r="F4" s="23">
        <v>1203</v>
      </c>
      <c r="G4" s="23">
        <v>1144</v>
      </c>
      <c r="M4" s="108">
        <v>6</v>
      </c>
      <c r="N4" s="108">
        <v>3</v>
      </c>
      <c r="O4" s="108">
        <v>3</v>
      </c>
      <c r="Q4" s="42"/>
      <c r="R4" s="29" t="s">
        <v>164</v>
      </c>
      <c r="S4" s="31">
        <f>INDEX($C$1:$G$5,4,MATCH(S$1,$C$1:$G$1,0))*(1+N3*0.01)</f>
        <v>1356</v>
      </c>
      <c r="T4" s="31">
        <f>INDEX($C$1:$G$5,4,MATCH(T$1,$C$1:$G$1,0))*(1+N3*0.01)</f>
        <v>1349</v>
      </c>
      <c r="U4" s="31">
        <f>INDEX($C$1:$G$5,4,MATCH(U$1,$C$1:$G$1,0))*(1+N3*0.01)</f>
        <v>1376</v>
      </c>
      <c r="V4" s="31">
        <f>INDEX($C$1:$G$5,4,MATCH(V$1,$C$1:$G$1,0))*(1+N3*0.01)</f>
        <v>1203</v>
      </c>
      <c r="W4" s="31">
        <f>INDEX($C$1:$G$5,4,MATCH(W$1,$C$1:$G$1,0))*(1+N3*0.01)</f>
        <v>1144</v>
      </c>
      <c r="X4" s="39"/>
      <c r="AD4" s="39"/>
      <c r="AE4" s="39"/>
      <c r="AF4" s="39"/>
      <c r="AG4" s="39"/>
    </row>
    <row r="5" spans="1:33">
      <c r="A5" s="116"/>
      <c r="B5" s="6" t="s">
        <v>124</v>
      </c>
      <c r="C5" s="23">
        <v>531</v>
      </c>
      <c r="D5" s="97">
        <v>1031</v>
      </c>
      <c r="E5" s="23">
        <v>525</v>
      </c>
      <c r="F5" s="23">
        <v>822</v>
      </c>
      <c r="G5" s="23">
        <v>307</v>
      </c>
      <c r="Q5" s="42"/>
      <c r="R5" s="29" t="s">
        <v>124</v>
      </c>
      <c r="S5" s="31">
        <f>INDEX($C$1:$G$5,5,MATCH(S$1,$C$1:$G$1,0))*(1+O3*0.01)</f>
        <v>531</v>
      </c>
      <c r="T5" s="31">
        <f>INDEX($C$1:$G$5,5,MATCH(T$1,$C$1:$G$1,0))*(1+O3*0.01)</f>
        <v>1031</v>
      </c>
      <c r="U5" s="31">
        <f>INDEX($C$1:$G$5,5,MATCH(U$1,$C$1:$G$1,0))*(1+O3*0.01)</f>
        <v>525</v>
      </c>
      <c r="V5" s="31">
        <f>INDEX($C$1:$G$5,5,MATCH(V$1,$C$1:$G$1,0))*(1+O3*0.01)</f>
        <v>822</v>
      </c>
      <c r="W5" s="31">
        <f>INDEX($C$1:$G$5,5,MATCH(W$1,$C$1:$G$1,0))*(1+O3*0.01)</f>
        <v>307</v>
      </c>
      <c r="X5" s="39"/>
      <c r="AD5" s="39"/>
      <c r="AE5" s="39"/>
      <c r="AF5" s="39"/>
      <c r="AG5" s="39"/>
    </row>
    <row r="6" spans="1:33">
      <c r="A6" s="116"/>
      <c r="B6" s="103"/>
      <c r="C6" s="40"/>
      <c r="D6" s="102"/>
      <c r="E6" s="117"/>
      <c r="F6" s="102"/>
      <c r="G6" s="102"/>
      <c r="H6" s="102"/>
      <c r="Q6" s="42"/>
      <c r="R6" s="29"/>
      <c r="S6" s="30"/>
      <c r="T6" s="30"/>
      <c r="U6" s="30"/>
      <c r="V6" s="30"/>
      <c r="W6" s="30"/>
      <c r="X6" s="39"/>
      <c r="AD6" s="39"/>
      <c r="AE6" s="39"/>
      <c r="AF6" s="39"/>
      <c r="AG6" s="39"/>
    </row>
    <row r="7" spans="1:33">
      <c r="A7" s="65"/>
      <c r="B7" s="65"/>
      <c r="C7" s="65"/>
      <c r="D7" s="65"/>
      <c r="E7" s="98"/>
      <c r="F7" s="65"/>
      <c r="G7" s="65"/>
      <c r="H7" s="20"/>
      <c r="I7" s="40"/>
      <c r="J7" s="42"/>
      <c r="K7" s="42"/>
      <c r="L7" s="42"/>
      <c r="M7" s="42"/>
      <c r="N7" s="42"/>
      <c r="O7" s="42"/>
      <c r="P7" s="42"/>
      <c r="Q7" s="66"/>
      <c r="R7" s="42"/>
      <c r="S7" s="42"/>
      <c r="T7" s="43"/>
      <c r="U7" s="43"/>
      <c r="V7" s="43"/>
      <c r="W7" s="43"/>
      <c r="X7" s="42"/>
      <c r="Y7" s="42"/>
      <c r="Z7" s="42"/>
      <c r="AA7" s="42"/>
      <c r="AB7" s="42"/>
      <c r="AC7" s="44"/>
      <c r="AD7" s="45"/>
      <c r="AE7" s="45"/>
      <c r="AF7" s="44"/>
      <c r="AG7" s="42"/>
    </row>
    <row r="8" spans="1:33">
      <c r="A8" s="159" t="s">
        <v>165</v>
      </c>
      <c r="B8" s="159"/>
      <c r="C8" s="159"/>
      <c r="D8" s="159"/>
      <c r="E8" s="159"/>
      <c r="F8" s="159"/>
      <c r="G8" s="159"/>
      <c r="H8" s="159"/>
      <c r="I8" s="159"/>
      <c r="J8" s="96"/>
      <c r="K8" s="96"/>
      <c r="L8" s="96"/>
      <c r="M8" s="96"/>
      <c r="N8" s="96"/>
      <c r="O8" s="96"/>
      <c r="P8" s="96"/>
      <c r="Q8" s="160" t="s">
        <v>111</v>
      </c>
      <c r="R8" s="161"/>
      <c r="S8" s="161"/>
      <c r="T8" s="161"/>
      <c r="U8" s="161"/>
      <c r="V8" s="161"/>
      <c r="W8" s="161"/>
      <c r="X8" s="162"/>
      <c r="Y8" s="163" t="s">
        <v>240</v>
      </c>
      <c r="Z8" s="163"/>
      <c r="AA8" s="163"/>
      <c r="AB8" s="163"/>
      <c r="AC8" s="163"/>
      <c r="AD8" s="160" t="s">
        <v>112</v>
      </c>
      <c r="AE8" s="161"/>
      <c r="AF8" s="161"/>
      <c r="AG8" s="162"/>
    </row>
    <row r="9" spans="1:33">
      <c r="A9" s="76"/>
      <c r="B9" s="77" t="s">
        <v>31</v>
      </c>
      <c r="C9" s="77" t="s">
        <v>65</v>
      </c>
      <c r="D9" s="24" t="s">
        <v>241</v>
      </c>
      <c r="E9" s="97" t="s">
        <v>166</v>
      </c>
      <c r="F9" s="78" t="s">
        <v>113</v>
      </c>
      <c r="G9" s="79" t="s">
        <v>114</v>
      </c>
      <c r="H9" s="80" t="s">
        <v>167</v>
      </c>
      <c r="I9" s="77" t="s">
        <v>115</v>
      </c>
      <c r="J9" s="35"/>
      <c r="K9" s="35"/>
      <c r="L9" s="35"/>
      <c r="M9" s="35"/>
      <c r="N9" s="35"/>
      <c r="O9" s="35"/>
      <c r="P9" s="35"/>
      <c r="Q9" s="36" t="s">
        <v>33</v>
      </c>
      <c r="R9" s="37" t="s">
        <v>168</v>
      </c>
      <c r="S9" s="37" t="s">
        <v>35</v>
      </c>
      <c r="T9" s="37" t="s">
        <v>169</v>
      </c>
      <c r="U9" s="37" t="s">
        <v>37</v>
      </c>
      <c r="V9" s="37" t="s">
        <v>116</v>
      </c>
      <c r="W9" s="37" t="s">
        <v>170</v>
      </c>
      <c r="X9" s="37" t="s">
        <v>117</v>
      </c>
      <c r="Y9" s="37" t="s">
        <v>171</v>
      </c>
      <c r="Z9" s="37" t="s">
        <v>118</v>
      </c>
      <c r="AA9" s="37" t="s">
        <v>172</v>
      </c>
      <c r="AB9" s="37" t="s">
        <v>242</v>
      </c>
      <c r="AC9" s="37" t="s">
        <v>43</v>
      </c>
      <c r="AD9" s="37" t="s">
        <v>191</v>
      </c>
      <c r="AE9" s="37" t="s">
        <v>173</v>
      </c>
      <c r="AF9" s="37" t="s">
        <v>119</v>
      </c>
      <c r="AG9" s="37" t="s">
        <v>174</v>
      </c>
    </row>
    <row r="10" spans="1:33" ht="14.1" customHeight="1">
      <c r="A10" s="156" t="s">
        <v>146</v>
      </c>
      <c r="B10" s="46">
        <v>1</v>
      </c>
      <c r="C10" s="47" t="s">
        <v>146</v>
      </c>
      <c r="D10" s="73">
        <f t="shared" ref="D10:D14" si="1">ROUND(T10+Y10*($Q$3-1),0)*1.2</f>
        <v>374.4</v>
      </c>
      <c r="E10" s="99">
        <f>$S$3</f>
        <v>1833</v>
      </c>
      <c r="F10" s="46">
        <f>IF($S$4-AF10&lt;0,1,$S$4-AF10)</f>
        <v>1234.8</v>
      </c>
      <c r="G10" s="46">
        <f>IF(AE10-$S$5&lt;0,1,AE10-$S$5)</f>
        <v>136.80000000000007</v>
      </c>
      <c r="H10" s="49">
        <f>IF(D10-F10&lt;0,1,IF(E10-G10&lt;0,-1,IF(D10-F10*2&lt;0,2,IF(E10-G10*2&lt;0,-2,IF(D10-F10*3&lt;0,3,IF(E10-G10*3&lt;0,-3,IF(D10-F10*4&lt;0,4,IF(E10-G10*4&lt;0,-4,-9))))))))</f>
        <v>1</v>
      </c>
      <c r="I10" s="46">
        <f>E10-(ROUNDUP(D10/F10,0)-1)*G10</f>
        <v>1833</v>
      </c>
      <c r="J10" s="68"/>
      <c r="K10" s="68"/>
      <c r="L10" s="68"/>
      <c r="M10" s="68"/>
      <c r="N10" s="68"/>
      <c r="O10" s="68"/>
      <c r="P10" s="68"/>
      <c r="Q10" s="51" t="s">
        <v>142</v>
      </c>
      <c r="R10" s="52">
        <v>6</v>
      </c>
      <c r="S10" s="52">
        <v>156</v>
      </c>
      <c r="T10" s="52">
        <v>160</v>
      </c>
      <c r="U10" s="53">
        <v>190</v>
      </c>
      <c r="V10" s="52">
        <v>52</v>
      </c>
      <c r="W10" s="52">
        <v>300</v>
      </c>
      <c r="X10" s="53">
        <f t="shared" ref="X10:X41" si="2">W10+V10+U10+T10</f>
        <v>702</v>
      </c>
      <c r="Y10" s="54">
        <v>8</v>
      </c>
      <c r="Z10" s="55">
        <v>9.5</v>
      </c>
      <c r="AA10" s="54">
        <v>2.6</v>
      </c>
      <c r="AB10" s="54">
        <v>8</v>
      </c>
      <c r="AC10" s="54">
        <f t="shared" ref="AC10:AC15" si="3">AB10+AA10+Z10+Y10</f>
        <v>28.1</v>
      </c>
      <c r="AD10" s="56">
        <f>ROUND(T10+Y10*($Q$3-1),0)*1.2</f>
        <v>374.4</v>
      </c>
      <c r="AE10" s="57">
        <f>ROUND(U10+Z10*($Q$3-1),0)*1.8</f>
        <v>667.80000000000007</v>
      </c>
      <c r="AF10" s="56">
        <f>ROUND(V10+AA10*($Q$3-1),0)*1.2</f>
        <v>121.19999999999999</v>
      </c>
      <c r="AG10" s="56">
        <f t="shared" ref="AG10:AG41" si="4">ROUND(W10+AB10*($Q$3-1),0)</f>
        <v>452</v>
      </c>
    </row>
    <row r="11" spans="1:33">
      <c r="A11" s="157"/>
      <c r="B11" s="46">
        <v>2</v>
      </c>
      <c r="C11" s="46" t="s">
        <v>244</v>
      </c>
      <c r="D11" s="71">
        <f t="shared" si="1"/>
        <v>326.39999999999998</v>
      </c>
      <c r="E11" s="99">
        <f>$T$3</f>
        <v>1797</v>
      </c>
      <c r="F11" s="46">
        <f>IF($T$4-AF11&lt;0,1,$T$4-AF11)</f>
        <v>1190.5999999999999</v>
      </c>
      <c r="G11" s="46">
        <f>IF(AE11-$T$5&lt;0,1,AE11-$T$5)</f>
        <v>1</v>
      </c>
      <c r="H11" s="49">
        <f>IF(E11-G11&lt;0,-1,IF(D11-F11&lt;0,1,IF(E11-G11*2&lt;0,-2,IF(D11-F11*2&lt;0,2,IF(E11-G11*3&lt;0,-3,IF(D11-F11*3&lt;0,3,IF(E11-G11*4&lt;0,-4,-9)))))))</f>
        <v>1</v>
      </c>
      <c r="I11" s="46">
        <f>E11-ROUNDUP(D11/F11,0)*G11</f>
        <v>1796</v>
      </c>
      <c r="J11" s="68"/>
      <c r="K11" s="68"/>
      <c r="L11" s="68"/>
      <c r="M11" s="68"/>
      <c r="N11" s="68"/>
      <c r="O11" s="68"/>
      <c r="P11" s="68"/>
      <c r="Q11" s="51" t="s">
        <v>125</v>
      </c>
      <c r="R11" s="52">
        <v>4</v>
      </c>
      <c r="S11" s="52">
        <v>128</v>
      </c>
      <c r="T11" s="52">
        <v>120</v>
      </c>
      <c r="U11" s="52">
        <v>73</v>
      </c>
      <c r="V11" s="52">
        <v>60</v>
      </c>
      <c r="W11" s="52">
        <v>120</v>
      </c>
      <c r="X11" s="52">
        <f t="shared" si="2"/>
        <v>373</v>
      </c>
      <c r="Y11" s="54">
        <v>8</v>
      </c>
      <c r="Z11" s="54">
        <v>4.9000000000000004</v>
      </c>
      <c r="AA11" s="54">
        <v>3.8</v>
      </c>
      <c r="AB11" s="54">
        <v>8</v>
      </c>
      <c r="AC11" s="54">
        <f t="shared" si="3"/>
        <v>24.700000000000003</v>
      </c>
      <c r="AD11" s="56">
        <f>ROUND(T11+Y11*($Q$3-1),0)*1.2</f>
        <v>326.39999999999998</v>
      </c>
      <c r="AE11" s="56">
        <f>ROUND(U11+Z11*($Q$3-1),0)*1.8</f>
        <v>298.8</v>
      </c>
      <c r="AF11" s="56">
        <f>ROUND(V11+AA11*($Q$3-1),0)*1.2</f>
        <v>158.4</v>
      </c>
      <c r="AG11" s="56">
        <f t="shared" si="4"/>
        <v>272</v>
      </c>
    </row>
    <row r="12" spans="1:33">
      <c r="A12" s="157"/>
      <c r="B12" s="46">
        <v>3</v>
      </c>
      <c r="C12" s="46" t="s">
        <v>6</v>
      </c>
      <c r="D12" s="71">
        <f t="shared" si="1"/>
        <v>303.59999999999997</v>
      </c>
      <c r="E12" s="99">
        <f>$U$3</f>
        <v>1361</v>
      </c>
      <c r="F12" s="46">
        <f>IF($U$4-AF12&lt;0,1,$U$4-AF12)</f>
        <v>1145.5999999999999</v>
      </c>
      <c r="G12" s="46">
        <f>IF(AE12-$U$5&lt;0,1,AE12-$U$5)</f>
        <v>1</v>
      </c>
      <c r="H12" s="49">
        <f>IF(D12-F12&lt;0,1,IF(E12-G12&lt;0,-1,IF(D12-F12*2&lt;0,2,IF(E12-G12*2&lt;0,-2,IF(D12-F12*3&lt;0,3,IF(E12-G12*3&lt;0,-3,IF(D12-F12*4&lt;0,4,IF(E12-G12*4&lt;0,-4,-9))))))))</f>
        <v>1</v>
      </c>
      <c r="I12" s="46">
        <f>E12-(ROUNDUP(D12/F12,0)-1)*G12</f>
        <v>1361</v>
      </c>
      <c r="J12" s="68"/>
      <c r="K12" s="68"/>
      <c r="L12" s="68"/>
      <c r="M12" s="68"/>
      <c r="N12" s="68"/>
      <c r="O12" s="68"/>
      <c r="P12" s="68"/>
      <c r="Q12" s="51" t="s">
        <v>54</v>
      </c>
      <c r="R12" s="52">
        <v>4</v>
      </c>
      <c r="S12" s="52">
        <v>120</v>
      </c>
      <c r="T12" s="52">
        <v>120</v>
      </c>
      <c r="U12" s="52">
        <v>110</v>
      </c>
      <c r="V12" s="53">
        <v>110</v>
      </c>
      <c r="W12" s="52">
        <v>150</v>
      </c>
      <c r="X12" s="52">
        <f t="shared" si="2"/>
        <v>490</v>
      </c>
      <c r="Y12" s="54">
        <v>7</v>
      </c>
      <c r="Z12" s="54">
        <v>4.3</v>
      </c>
      <c r="AA12" s="54">
        <v>4.3</v>
      </c>
      <c r="AB12" s="54">
        <v>7</v>
      </c>
      <c r="AC12" s="54">
        <f t="shared" si="3"/>
        <v>22.6</v>
      </c>
      <c r="AD12" s="56">
        <f>ROUND(T12+Y12*($Q$3-1),0)*1.2</f>
        <v>303.59999999999997</v>
      </c>
      <c r="AE12" s="56">
        <f>ROUND(U12+Z12*($Q$3-1),0)*1.8</f>
        <v>345.6</v>
      </c>
      <c r="AF12" s="56">
        <f>ROUND(V12+AA12*($Q$3-1),0)*1.2</f>
        <v>230.39999999999998</v>
      </c>
      <c r="AG12" s="56">
        <f t="shared" si="4"/>
        <v>283</v>
      </c>
    </row>
    <row r="13" spans="1:33">
      <c r="A13" s="157"/>
      <c r="B13" s="46">
        <v>4</v>
      </c>
      <c r="C13" s="47" t="s">
        <v>120</v>
      </c>
      <c r="D13" s="73">
        <f t="shared" si="1"/>
        <v>507.59999999999997</v>
      </c>
      <c r="E13" s="99">
        <f>$V$3</f>
        <v>1521</v>
      </c>
      <c r="F13" s="46">
        <f>IF($V$4-AF13&lt;0,1,$V$4-AF13)</f>
        <v>1090.2</v>
      </c>
      <c r="G13" s="46">
        <f>IF(AE13-$V$5&lt;0,1,AE13-$V$5)</f>
        <v>1</v>
      </c>
      <c r="H13" s="49">
        <f>IF(E13-G13&lt;0,-1,IF(D13-F13&lt;0,1,IF(E13-G13*2&lt;0,-2,IF(D13-F13*2&lt;0,2,IF(E13-G13*3&lt;0,-3,IF(D13-F13*3&lt;0,3,IF(E13-G13*4&lt;0,-4,-9)))))))</f>
        <v>1</v>
      </c>
      <c r="I13" s="46">
        <f>E13-ROUNDUP(D13/F13,0)*G13</f>
        <v>1520</v>
      </c>
      <c r="J13" s="68"/>
      <c r="K13" s="68"/>
      <c r="L13" s="68"/>
      <c r="M13" s="68"/>
      <c r="N13" s="68"/>
      <c r="O13" s="68"/>
      <c r="P13" s="68"/>
      <c r="Q13" s="51" t="s">
        <v>161</v>
      </c>
      <c r="R13" s="52">
        <v>5</v>
      </c>
      <c r="S13" s="52">
        <v>112</v>
      </c>
      <c r="T13" s="52">
        <v>195</v>
      </c>
      <c r="U13" s="53">
        <v>150</v>
      </c>
      <c r="V13" s="52">
        <v>54</v>
      </c>
      <c r="W13" s="52">
        <v>0</v>
      </c>
      <c r="X13" s="52">
        <f t="shared" si="2"/>
        <v>399</v>
      </c>
      <c r="Y13" s="55">
        <v>12</v>
      </c>
      <c r="Z13" s="55">
        <v>7.0603999999999996</v>
      </c>
      <c r="AA13" s="54">
        <v>2.0857000000000001</v>
      </c>
      <c r="AB13" s="54"/>
      <c r="AC13" s="54">
        <f t="shared" si="3"/>
        <v>21.146100000000001</v>
      </c>
      <c r="AD13" s="56">
        <f>ROUND(T13+Y13*($Q$3-1),0)*1.2</f>
        <v>507.59999999999997</v>
      </c>
      <c r="AE13" s="57">
        <f>ROUND(U13+Z13*($Q$3-1),0)*1.8*1.04</f>
        <v>531.64800000000002</v>
      </c>
      <c r="AF13" s="56">
        <f>ROUND(V13+AA13*($Q$3-1),0)*1.2</f>
        <v>112.8</v>
      </c>
      <c r="AG13" s="56">
        <f t="shared" si="4"/>
        <v>0</v>
      </c>
    </row>
    <row r="14" spans="1:33">
      <c r="A14" s="158"/>
      <c r="B14" s="46">
        <v>5</v>
      </c>
      <c r="C14" s="47" t="s">
        <v>126</v>
      </c>
      <c r="D14" s="73">
        <f t="shared" si="1"/>
        <v>302.39999999999998</v>
      </c>
      <c r="E14" s="99">
        <f>$W$3</f>
        <v>1719</v>
      </c>
      <c r="F14" s="46">
        <f>IF($W$4-AF14&lt;0,1,$W$4-AF14)</f>
        <v>874.72</v>
      </c>
      <c r="G14" s="46">
        <f>IF(AE14-$W$5&lt;0,1,AE14-$W$5)</f>
        <v>1</v>
      </c>
      <c r="H14" s="49">
        <f>IF(D14-F14&lt;0,1,IF(E14-G14&lt;0,-1,IF(D14-F14*2&lt;0,2,IF(E14-G14*2&lt;0,-2,IF(D14-F14*3&lt;0,3,IF(E14-G14*3&lt;0,-3,IF(D14-F14*4&lt;0,4,IF(E14-G14*4&lt;0,-4,-9))))))))</f>
        <v>1</v>
      </c>
      <c r="I14" s="46">
        <f>E14-(ROUNDUP(D14/F14,0)-1)*G14</f>
        <v>1719</v>
      </c>
      <c r="J14" s="68"/>
      <c r="K14" s="68"/>
      <c r="L14" s="68"/>
      <c r="M14" s="68"/>
      <c r="N14" s="68"/>
      <c r="O14" s="68"/>
      <c r="P14" s="68"/>
      <c r="Q14" s="51" t="s">
        <v>153</v>
      </c>
      <c r="R14" s="52">
        <v>5</v>
      </c>
      <c r="S14" s="52">
        <v>124</v>
      </c>
      <c r="T14" s="52">
        <v>100</v>
      </c>
      <c r="U14" s="52">
        <v>1</v>
      </c>
      <c r="V14" s="53">
        <v>100</v>
      </c>
      <c r="W14" s="52">
        <v>120</v>
      </c>
      <c r="X14" s="52">
        <f t="shared" si="2"/>
        <v>321</v>
      </c>
      <c r="Y14" s="54">
        <v>8</v>
      </c>
      <c r="Z14" s="54"/>
      <c r="AA14" s="55">
        <v>5.4726999999999997</v>
      </c>
      <c r="AB14" s="54">
        <v>9</v>
      </c>
      <c r="AC14" s="54">
        <f t="shared" si="3"/>
        <v>22.4727</v>
      </c>
      <c r="AD14" s="56">
        <f>ROUND(T14+Y14*($Q$3-1),0)*1.2</f>
        <v>302.39999999999998</v>
      </c>
      <c r="AE14" s="56">
        <f t="shared" ref="AE14:AE29" si="5">ROUND(U14+Z14*($Q$3-1),0)*1.8</f>
        <v>1.8</v>
      </c>
      <c r="AF14" s="57">
        <f>ROUND(V14+AA14*($Q$3-1),0)*1.2*1.1</f>
        <v>269.28000000000003</v>
      </c>
      <c r="AG14" s="56">
        <f t="shared" si="4"/>
        <v>291</v>
      </c>
    </row>
    <row r="15" spans="1:33" ht="14.1" customHeight="1">
      <c r="A15" s="151" t="s">
        <v>1</v>
      </c>
      <c r="B15" s="6">
        <v>1</v>
      </c>
      <c r="C15" s="6" t="s">
        <v>1</v>
      </c>
      <c r="D15" s="71">
        <f t="shared" ref="D15:D41" si="6">AD15</f>
        <v>409.5</v>
      </c>
      <c r="E15" s="99">
        <f>$S$3</f>
        <v>1833</v>
      </c>
      <c r="F15" s="46">
        <f>IF($S$4-AF15&lt;0,1,$S$4-AF15)</f>
        <v>1080</v>
      </c>
      <c r="G15" s="46">
        <f>IF(AE15-$S$5&lt;0,1,AE15-$S$5)</f>
        <v>1</v>
      </c>
      <c r="H15" s="49">
        <f>IF(D15-F15&lt;0,1,IF(E15-G15&lt;0,-1,IF(D15-F15*2&lt;0,2,IF(E15-G15*2&lt;0,-2,IF(D15-F15*3&lt;0,3,IF(E15-G15*3&lt;0,-3,IF(D15-F15*4&lt;0,4,IF(E15-G15*4&lt;0,-4,-9))))))))</f>
        <v>1</v>
      </c>
      <c r="I15" s="46">
        <f>E15-(ROUNDUP(D15/F15,0)-1)*G15</f>
        <v>1833</v>
      </c>
      <c r="J15" s="68"/>
      <c r="K15" s="68"/>
      <c r="L15" s="68"/>
      <c r="M15" s="68"/>
      <c r="N15" s="68"/>
      <c r="O15" s="68"/>
      <c r="P15" s="68"/>
      <c r="Q15" s="58" t="s">
        <v>45</v>
      </c>
      <c r="R15" s="59">
        <v>6</v>
      </c>
      <c r="S15" s="59">
        <v>156</v>
      </c>
      <c r="T15" s="59">
        <v>140</v>
      </c>
      <c r="U15" s="59">
        <v>80</v>
      </c>
      <c r="V15" s="60">
        <v>120</v>
      </c>
      <c r="W15" s="60">
        <v>450</v>
      </c>
      <c r="X15" s="60">
        <f t="shared" si="2"/>
        <v>790</v>
      </c>
      <c r="Y15" s="54">
        <v>7</v>
      </c>
      <c r="Z15" s="54">
        <v>3.1</v>
      </c>
      <c r="AA15" s="55">
        <v>5.8</v>
      </c>
      <c r="AB15" s="55">
        <v>11</v>
      </c>
      <c r="AC15" s="54">
        <f t="shared" si="3"/>
        <v>26.900000000000002</v>
      </c>
      <c r="AD15" s="61">
        <f>ROUND(T15+Y15*($Q$3-1),0)*1.5</f>
        <v>409.5</v>
      </c>
      <c r="AE15" s="61">
        <f t="shared" si="5"/>
        <v>250.20000000000002</v>
      </c>
      <c r="AF15" s="61">
        <f>ROUND(V15+AA15*($Q$3-1),0)*1.2</f>
        <v>276</v>
      </c>
      <c r="AG15" s="61">
        <f t="shared" si="4"/>
        <v>659</v>
      </c>
    </row>
    <row r="16" spans="1:33">
      <c r="A16" s="154"/>
      <c r="B16" s="6">
        <v>2</v>
      </c>
      <c r="C16" s="6" t="s">
        <v>47</v>
      </c>
      <c r="D16" s="71">
        <f t="shared" si="6"/>
        <v>408</v>
      </c>
      <c r="E16" s="99">
        <f>$T$3</f>
        <v>1797</v>
      </c>
      <c r="F16" s="46">
        <f>IF($T$4-AF16&lt;0,1,$T$4-AF16)</f>
        <v>1189.4000000000001</v>
      </c>
      <c r="G16" s="46">
        <f>IF(AE16-$T$5&lt;0,1,AE16-$T$5)</f>
        <v>1</v>
      </c>
      <c r="H16" s="49">
        <f>IF(E16-G16&lt;0,-1,IF(D16-F16&lt;0,1,IF(E16-G16*2&lt;0,-2,IF(D16-F16*2&lt;0,2,IF(E16-G16*3&lt;0,-3,IF(D16-F16*3&lt;0,3,IF(E16-G16*4&lt;0,-4,-9)))))))</f>
        <v>1</v>
      </c>
      <c r="I16" s="46">
        <f>E16-ROUNDUP(D16/F16,0)*G16</f>
        <v>1796</v>
      </c>
      <c r="J16" s="68"/>
      <c r="K16" s="68"/>
      <c r="L16" s="68"/>
      <c r="M16" s="68"/>
      <c r="N16" s="68"/>
      <c r="O16" s="68"/>
      <c r="P16" s="68"/>
      <c r="Q16" s="58" t="s">
        <v>127</v>
      </c>
      <c r="R16" s="59">
        <v>5</v>
      </c>
      <c r="S16" s="59">
        <v>112</v>
      </c>
      <c r="T16" s="59">
        <v>120</v>
      </c>
      <c r="U16" s="59">
        <v>66</v>
      </c>
      <c r="V16" s="59">
        <v>57</v>
      </c>
      <c r="W16" s="59">
        <v>90</v>
      </c>
      <c r="X16" s="59">
        <f t="shared" si="2"/>
        <v>333</v>
      </c>
      <c r="Y16" s="54">
        <v>8</v>
      </c>
      <c r="Z16" s="54">
        <v>4.5</v>
      </c>
      <c r="AA16" s="54">
        <v>4</v>
      </c>
      <c r="AB16" s="54">
        <v>6</v>
      </c>
      <c r="AC16" s="54"/>
      <c r="AD16" s="61">
        <f>ROUND(T16+Y16*($Q$3-1),0)*1.5</f>
        <v>408</v>
      </c>
      <c r="AE16" s="61">
        <f t="shared" si="5"/>
        <v>273.60000000000002</v>
      </c>
      <c r="AF16" s="61">
        <f>ROUND(V16+AA16*($Q$3-1),0)*1.2</f>
        <v>159.6</v>
      </c>
      <c r="AG16" s="61">
        <f t="shared" si="4"/>
        <v>204</v>
      </c>
    </row>
    <row r="17" spans="1:33">
      <c r="A17" s="154"/>
      <c r="B17" s="6">
        <v>3</v>
      </c>
      <c r="C17" s="6" t="s">
        <v>48</v>
      </c>
      <c r="D17" s="71">
        <f t="shared" si="6"/>
        <v>408</v>
      </c>
      <c r="E17" s="99">
        <f>$U$3</f>
        <v>1361</v>
      </c>
      <c r="F17" s="46">
        <f>IF($U$4-AF17&lt;0,1,$U$4-AF17)</f>
        <v>1241.5999999999999</v>
      </c>
      <c r="G17" s="46">
        <f>IF(AE17-$U$5&lt;0,1,AE17-$U$5)</f>
        <v>1</v>
      </c>
      <c r="H17" s="49">
        <f>IF(D17-F17&lt;0,1,IF(E17-G17&lt;0,-1,IF(D17-F17*2&lt;0,2,IF(E17-G17*2&lt;0,-2,IF(D17-F17*3&lt;0,3,IF(E17-G17*3&lt;0,-3,IF(D17-F17*4&lt;0,4,IF(E17-G17*4&lt;0,-4,-9))))))))</f>
        <v>1</v>
      </c>
      <c r="I17" s="46">
        <f>E17-(ROUNDUP(D17/F17,0)-1)*G17</f>
        <v>1361</v>
      </c>
      <c r="J17" s="68"/>
      <c r="K17" s="68"/>
      <c r="L17" s="68"/>
      <c r="M17" s="68"/>
      <c r="N17" s="68"/>
      <c r="O17" s="68"/>
      <c r="P17" s="68"/>
      <c r="Q17" s="58" t="s">
        <v>28</v>
      </c>
      <c r="R17" s="59">
        <v>5</v>
      </c>
      <c r="S17" s="59">
        <v>120</v>
      </c>
      <c r="T17" s="59">
        <v>120</v>
      </c>
      <c r="U17" s="59">
        <v>72</v>
      </c>
      <c r="V17" s="59">
        <v>49</v>
      </c>
      <c r="W17" s="59">
        <v>105</v>
      </c>
      <c r="X17" s="59">
        <f t="shared" si="2"/>
        <v>346</v>
      </c>
      <c r="Y17" s="54">
        <v>8</v>
      </c>
      <c r="Z17" s="54">
        <v>4.8</v>
      </c>
      <c r="AA17" s="54">
        <v>3.3</v>
      </c>
      <c r="AB17" s="54">
        <v>7</v>
      </c>
      <c r="AC17" s="54">
        <f t="shared" ref="AC17:AC48" si="7">AB17+AA17+Z17+Y17</f>
        <v>23.1</v>
      </c>
      <c r="AD17" s="61">
        <f>ROUND(T17+Y17*($Q$3-1),0)*1.5</f>
        <v>408</v>
      </c>
      <c r="AE17" s="61">
        <f t="shared" si="5"/>
        <v>293.40000000000003</v>
      </c>
      <c r="AF17" s="61">
        <f>ROUND(V17+AA17*($Q$3-1),0)*1.2</f>
        <v>134.4</v>
      </c>
      <c r="AG17" s="61">
        <f t="shared" si="4"/>
        <v>238</v>
      </c>
    </row>
    <row r="18" spans="1:33">
      <c r="A18" s="154"/>
      <c r="B18" s="6">
        <v>4</v>
      </c>
      <c r="C18" s="6" t="s">
        <v>137</v>
      </c>
      <c r="D18" s="71">
        <f t="shared" si="6"/>
        <v>424.5</v>
      </c>
      <c r="E18" s="99">
        <f>$V$3</f>
        <v>1521</v>
      </c>
      <c r="F18" s="46">
        <f>IF($V$4-AF18&lt;0,1,$V$4-AF18)</f>
        <v>1013.4</v>
      </c>
      <c r="G18" s="46">
        <f>IF(AE18-$V$5&lt;0,1,AE18-$V$5)</f>
        <v>1</v>
      </c>
      <c r="H18" s="49">
        <f>IF(E18-G18&lt;0,-1,IF(D18-F18&lt;0,1,IF(E18-G18*2&lt;0,-2,IF(D18-F18*2&lt;0,2,IF(E18-G18*3&lt;0,-3,IF(D18-F18*3&lt;0,3,IF(E18-G18*4&lt;0,-4,-9)))))))</f>
        <v>1</v>
      </c>
      <c r="I18" s="46">
        <f>E18-ROUNDUP(D18/F18,0)*G18</f>
        <v>1520</v>
      </c>
      <c r="J18" s="68"/>
      <c r="K18" s="68"/>
      <c r="L18" s="68"/>
      <c r="M18" s="68"/>
      <c r="N18" s="68"/>
      <c r="O18" s="68"/>
      <c r="P18" s="68"/>
      <c r="Q18" s="58" t="s">
        <v>175</v>
      </c>
      <c r="R18" s="59">
        <v>4</v>
      </c>
      <c r="S18" s="59">
        <v>112</v>
      </c>
      <c r="T18" s="59">
        <v>150</v>
      </c>
      <c r="U18" s="59">
        <v>75</v>
      </c>
      <c r="V18" s="59">
        <v>95</v>
      </c>
      <c r="W18" s="59">
        <v>150</v>
      </c>
      <c r="X18" s="59">
        <f t="shared" si="2"/>
        <v>470</v>
      </c>
      <c r="Y18" s="54">
        <v>7</v>
      </c>
      <c r="Z18" s="54">
        <v>4.8</v>
      </c>
      <c r="AA18" s="54">
        <v>3.3</v>
      </c>
      <c r="AB18" s="54">
        <v>7</v>
      </c>
      <c r="AC18" s="54">
        <f t="shared" si="7"/>
        <v>22.1</v>
      </c>
      <c r="AD18" s="61">
        <f>ROUND(T18+Y18*($Q$3-1),0)*1.5</f>
        <v>424.5</v>
      </c>
      <c r="AE18" s="61">
        <f t="shared" si="5"/>
        <v>298.8</v>
      </c>
      <c r="AF18" s="61">
        <f>ROUND(V18+AA18*($Q$3-1),0)*1.2</f>
        <v>189.6</v>
      </c>
      <c r="AG18" s="61">
        <f t="shared" si="4"/>
        <v>283</v>
      </c>
    </row>
    <row r="19" spans="1:33">
      <c r="A19" s="155"/>
      <c r="B19" s="6">
        <v>5</v>
      </c>
      <c r="C19" s="62" t="s">
        <v>2</v>
      </c>
      <c r="D19" s="73">
        <f t="shared" si="6"/>
        <v>702</v>
      </c>
      <c r="E19" s="99">
        <f>$W$3</f>
        <v>1719</v>
      </c>
      <c r="F19" s="46">
        <f>IF($W$4-AF19&lt;0,1,$W$4-AF19)</f>
        <v>966.4</v>
      </c>
      <c r="G19" s="46">
        <f>IF(AE19-$W$5&lt;0,1,AE19-$W$5)</f>
        <v>107</v>
      </c>
      <c r="H19" s="49">
        <f>IF(D19-F19&lt;0,1,IF(E19-G19&lt;0,-1,IF(D19-F19*2&lt;0,2,IF(E19-G19*2&lt;0,-2,IF(D19-F19*3&lt;0,3,IF(E19-G19*3&lt;0,-3,IF(D19-F19*4&lt;0,4,IF(E19-G19*4&lt;0,-4,-9))))))))</f>
        <v>1</v>
      </c>
      <c r="I19" s="46">
        <f>E19-(ROUNDUP(D19/F19,0)-1)*G19</f>
        <v>1719</v>
      </c>
      <c r="J19" s="68"/>
      <c r="K19" s="68"/>
      <c r="L19" s="68"/>
      <c r="M19" s="68"/>
      <c r="N19" s="68"/>
      <c r="O19" s="68"/>
      <c r="P19" s="68"/>
      <c r="Q19" s="58" t="s">
        <v>3</v>
      </c>
      <c r="R19" s="59">
        <v>6</v>
      </c>
      <c r="S19" s="59">
        <v>176</v>
      </c>
      <c r="T19" s="60">
        <v>240</v>
      </c>
      <c r="U19" s="59">
        <v>118</v>
      </c>
      <c r="V19" s="59">
        <v>76</v>
      </c>
      <c r="W19" s="59">
        <v>300</v>
      </c>
      <c r="X19" s="60">
        <f t="shared" si="2"/>
        <v>734</v>
      </c>
      <c r="Y19" s="55">
        <v>12</v>
      </c>
      <c r="Z19" s="54">
        <v>5.9</v>
      </c>
      <c r="AA19" s="54">
        <v>3.8</v>
      </c>
      <c r="AB19" s="54">
        <v>10</v>
      </c>
      <c r="AC19" s="55">
        <f t="shared" si="7"/>
        <v>31.700000000000003</v>
      </c>
      <c r="AD19" s="63">
        <f>ROUND(T19+Y19*($Q$3-1),0)*1.5</f>
        <v>702</v>
      </c>
      <c r="AE19" s="63">
        <f t="shared" si="5"/>
        <v>414</v>
      </c>
      <c r="AF19" s="61">
        <f>ROUND(V19+AA19*($Q$3-1),0)*1.2</f>
        <v>177.6</v>
      </c>
      <c r="AG19" s="61">
        <f t="shared" si="4"/>
        <v>490</v>
      </c>
    </row>
    <row r="20" spans="1:33" ht="14.1" customHeight="1">
      <c r="A20" s="151" t="s">
        <v>2</v>
      </c>
      <c r="B20" s="6">
        <v>1</v>
      </c>
      <c r="C20" s="62" t="s">
        <v>2</v>
      </c>
      <c r="D20" s="73">
        <f t="shared" si="6"/>
        <v>842.4</v>
      </c>
      <c r="E20" s="99">
        <f>$S$3</f>
        <v>1833</v>
      </c>
      <c r="F20" s="46">
        <f>IF($S$4-AF20&lt;0,1,$S$4-AF20)</f>
        <v>1163.5999999999999</v>
      </c>
      <c r="G20" s="46">
        <f>IF(AE20-$S$5&lt;0,1,AE20-$S$5)</f>
        <v>1</v>
      </c>
      <c r="H20" s="49">
        <f>IF(D20-F20&lt;0,1,IF(E20-G20&lt;0,-1,IF(D20-F20*2&lt;0,2,IF(E20-G20*2&lt;0,-2,IF(D20-F20*3&lt;0,3,IF(E20-G20*3&lt;0,-3,IF(D20-F20*4&lt;0,4,IF(E20-G20*4&lt;0,-4,-9))))))))</f>
        <v>1</v>
      </c>
      <c r="I20" s="46">
        <f>E20-(ROUNDUP(D20/F20,0)-1)*G20</f>
        <v>1833</v>
      </c>
      <c r="J20" s="68"/>
      <c r="K20" s="68"/>
      <c r="L20" s="68"/>
      <c r="M20" s="68"/>
      <c r="N20" s="68"/>
      <c r="O20" s="68"/>
      <c r="P20" s="68"/>
      <c r="Q20" s="58" t="s">
        <v>3</v>
      </c>
      <c r="R20" s="59">
        <v>6</v>
      </c>
      <c r="S20" s="59">
        <v>176</v>
      </c>
      <c r="T20" s="60">
        <v>240</v>
      </c>
      <c r="U20" s="59">
        <v>118</v>
      </c>
      <c r="V20" s="59">
        <v>76</v>
      </c>
      <c r="W20" s="59">
        <v>300</v>
      </c>
      <c r="X20" s="60">
        <f t="shared" si="2"/>
        <v>734</v>
      </c>
      <c r="Y20" s="55">
        <v>12</v>
      </c>
      <c r="Z20" s="54">
        <v>5.9</v>
      </c>
      <c r="AA20" s="54">
        <v>3.8</v>
      </c>
      <c r="AB20" s="54">
        <v>10</v>
      </c>
      <c r="AC20" s="55">
        <f t="shared" si="7"/>
        <v>31.700000000000003</v>
      </c>
      <c r="AD20" s="61">
        <f>ROUND(T20+Y20*($Q$3-1),0)*1.8</f>
        <v>842.4</v>
      </c>
      <c r="AE20" s="63">
        <f t="shared" si="5"/>
        <v>414</v>
      </c>
      <c r="AF20" s="61">
        <f>ROUND(V20+AA20*($Q$3-1),0)*1.3</f>
        <v>192.4</v>
      </c>
      <c r="AG20" s="61">
        <f t="shared" si="4"/>
        <v>490</v>
      </c>
    </row>
    <row r="21" spans="1:33">
      <c r="A21" s="154"/>
      <c r="B21" s="6">
        <v>2</v>
      </c>
      <c r="C21" s="6" t="s">
        <v>176</v>
      </c>
      <c r="D21" s="71">
        <f t="shared" si="6"/>
        <v>550.80000000000007</v>
      </c>
      <c r="E21" s="99">
        <f>$T$3</f>
        <v>1797</v>
      </c>
      <c r="F21" s="46">
        <f>IF($T$4-AF21&lt;0,1,$T$4-AF21)</f>
        <v>1248.9000000000001</v>
      </c>
      <c r="G21" s="46">
        <f>IF(AE21-$T$5&lt;0,1,AE21-$T$5)</f>
        <v>1</v>
      </c>
      <c r="H21" s="49">
        <f>IF(E21-G21&lt;0,-1,IF(D21-F21&lt;0,1,IF(E21-G21*2&lt;0,-2,IF(D21-F21*2&lt;0,2,IF(E21-G21*3&lt;0,-3,IF(D21-F21*3&lt;0,3,IF(E21-G21*4&lt;0,-4,-9)))))))</f>
        <v>1</v>
      </c>
      <c r="I21" s="46">
        <f>E21-ROUNDUP(D21/F21,0)*G21</f>
        <v>1796</v>
      </c>
      <c r="J21" s="68"/>
      <c r="K21" s="68"/>
      <c r="L21" s="68"/>
      <c r="M21" s="68"/>
      <c r="N21" s="68"/>
      <c r="O21" s="68"/>
      <c r="P21" s="68"/>
      <c r="Q21" s="58" t="s">
        <v>158</v>
      </c>
      <c r="R21" s="59">
        <v>3</v>
      </c>
      <c r="S21" s="59">
        <v>116</v>
      </c>
      <c r="T21" s="59">
        <v>135</v>
      </c>
      <c r="U21" s="59">
        <v>85</v>
      </c>
      <c r="V21" s="59">
        <v>34</v>
      </c>
      <c r="W21" s="59">
        <v>90</v>
      </c>
      <c r="X21" s="59">
        <f t="shared" si="2"/>
        <v>344</v>
      </c>
      <c r="Y21" s="54">
        <v>9</v>
      </c>
      <c r="Z21" s="54">
        <v>5.6856999999999998</v>
      </c>
      <c r="AA21" s="54">
        <v>2.2856999999999998</v>
      </c>
      <c r="AB21" s="54">
        <v>6</v>
      </c>
      <c r="AC21" s="54">
        <f t="shared" si="7"/>
        <v>22.971399999999999</v>
      </c>
      <c r="AD21" s="61">
        <f>ROUND(T21+Y21*($Q$3-1),0)*1.8</f>
        <v>550.80000000000007</v>
      </c>
      <c r="AE21" s="61">
        <f t="shared" si="5"/>
        <v>347.40000000000003</v>
      </c>
      <c r="AF21" s="61">
        <f>ROUND(V21+AA21*($Q$3-1),0)*1.3</f>
        <v>100.10000000000001</v>
      </c>
      <c r="AG21" s="61">
        <f t="shared" si="4"/>
        <v>204</v>
      </c>
    </row>
    <row r="22" spans="1:33">
      <c r="A22" s="154"/>
      <c r="B22" s="6">
        <v>3</v>
      </c>
      <c r="C22" s="6" t="s">
        <v>141</v>
      </c>
      <c r="D22" s="71">
        <f t="shared" si="6"/>
        <v>612</v>
      </c>
      <c r="E22" s="99">
        <f>$U$3</f>
        <v>1361</v>
      </c>
      <c r="F22" s="46">
        <f>IF($U$4-AF22&lt;0,1,$U$4-AF22)</f>
        <v>1239.5</v>
      </c>
      <c r="G22" s="46">
        <f>IF(AE22-$U$5&lt;0,1,AE22-$U$5)</f>
        <v>1</v>
      </c>
      <c r="H22" s="49">
        <f>IF(D22-F22&lt;0,1,IF(E22-G22&lt;0,-1,IF(D22-F22*2&lt;0,2,IF(E22-G22*2&lt;0,-2,IF(D22-F22*3&lt;0,3,IF(E22-G22*3&lt;0,-3,IF(D22-F22*4&lt;0,4,IF(E22-G22*4&lt;0,-4,-9))))))))</f>
        <v>1</v>
      </c>
      <c r="I22" s="46">
        <f>E22-(ROUNDUP(D22/F22,0)-1)*G22</f>
        <v>1361</v>
      </c>
      <c r="J22" s="68"/>
      <c r="K22" s="68"/>
      <c r="L22" s="68"/>
      <c r="M22" s="68"/>
      <c r="N22" s="68"/>
      <c r="O22" s="68"/>
      <c r="P22" s="68"/>
      <c r="Q22" s="58" t="s">
        <v>54</v>
      </c>
      <c r="R22" s="59">
        <v>3</v>
      </c>
      <c r="S22" s="59">
        <v>124</v>
      </c>
      <c r="T22" s="59">
        <v>150</v>
      </c>
      <c r="U22" s="59">
        <v>75</v>
      </c>
      <c r="V22" s="59">
        <v>46</v>
      </c>
      <c r="W22" s="59">
        <v>90</v>
      </c>
      <c r="X22" s="59">
        <f t="shared" si="2"/>
        <v>361</v>
      </c>
      <c r="Y22" s="55">
        <v>10</v>
      </c>
      <c r="Z22" s="54">
        <v>5</v>
      </c>
      <c r="AA22" s="54">
        <v>3.1</v>
      </c>
      <c r="AB22" s="54">
        <v>6</v>
      </c>
      <c r="AC22" s="54">
        <f t="shared" si="7"/>
        <v>24.1</v>
      </c>
      <c r="AD22" s="61">
        <f>ROUND(T22+Y22*($Q$3-1),0)*1.8</f>
        <v>612</v>
      </c>
      <c r="AE22" s="61">
        <f t="shared" si="5"/>
        <v>306</v>
      </c>
      <c r="AF22" s="61">
        <f>ROUND(V22+AA22*($Q$3-1),0)*1.3</f>
        <v>136.5</v>
      </c>
      <c r="AG22" s="61">
        <f t="shared" si="4"/>
        <v>204</v>
      </c>
    </row>
    <row r="23" spans="1:33">
      <c r="A23" s="154"/>
      <c r="B23" s="6">
        <v>4</v>
      </c>
      <c r="C23" s="6" t="s">
        <v>156</v>
      </c>
      <c r="D23" s="71">
        <f t="shared" si="6"/>
        <v>489.6</v>
      </c>
      <c r="E23" s="99">
        <f>$V$3</f>
        <v>1521</v>
      </c>
      <c r="F23" s="46">
        <f>IF($V$4-AF23&lt;0,1,$V$4-AF23)</f>
        <v>1069.0999999999999</v>
      </c>
      <c r="G23" s="46">
        <f>IF(AE23-$V$5&lt;0,1,AE23-$V$5)</f>
        <v>1</v>
      </c>
      <c r="H23" s="49">
        <f>IF(E23-G23&lt;0,-1,IF(D23-F23&lt;0,1,IF(E23-G23*2&lt;0,-2,IF(D23-F23*2&lt;0,2,IF(E23-G23*3&lt;0,-3,IF(D23-F23*3&lt;0,3,IF(E23-G23*4&lt;0,-4,-9)))))))</f>
        <v>1</v>
      </c>
      <c r="I23" s="46">
        <f>E23-ROUNDUP(D23/F23,0)*G23</f>
        <v>1520</v>
      </c>
      <c r="J23" s="68"/>
      <c r="K23" s="68"/>
      <c r="L23" s="68"/>
      <c r="M23" s="68"/>
      <c r="N23" s="68"/>
      <c r="O23" s="68"/>
      <c r="P23" s="68"/>
      <c r="Q23" s="58" t="s">
        <v>245</v>
      </c>
      <c r="R23" s="59">
        <v>4</v>
      </c>
      <c r="S23" s="59">
        <v>112</v>
      </c>
      <c r="T23" s="59">
        <v>120</v>
      </c>
      <c r="U23" s="59">
        <v>75</v>
      </c>
      <c r="V23" s="59">
        <v>46</v>
      </c>
      <c r="W23" s="59">
        <v>90</v>
      </c>
      <c r="X23" s="59">
        <f t="shared" si="2"/>
        <v>331</v>
      </c>
      <c r="Y23" s="54">
        <v>8</v>
      </c>
      <c r="Z23" s="54">
        <v>5</v>
      </c>
      <c r="AA23" s="54">
        <v>3</v>
      </c>
      <c r="AB23" s="54">
        <v>6</v>
      </c>
      <c r="AC23" s="54">
        <f t="shared" si="7"/>
        <v>22</v>
      </c>
      <c r="AD23" s="61">
        <f>ROUND(T23+Y23*($Q$3-1),0)*1.8</f>
        <v>489.6</v>
      </c>
      <c r="AE23" s="61">
        <f t="shared" si="5"/>
        <v>306</v>
      </c>
      <c r="AF23" s="61">
        <f>ROUND(V23+AA23*($Q$3-1),0)*1.3</f>
        <v>133.9</v>
      </c>
      <c r="AG23" s="61">
        <f t="shared" si="4"/>
        <v>204</v>
      </c>
    </row>
    <row r="24" spans="1:33">
      <c r="A24" s="155"/>
      <c r="B24" s="6">
        <v>5</v>
      </c>
      <c r="C24" s="62" t="s">
        <v>177</v>
      </c>
      <c r="D24" s="73">
        <f t="shared" si="6"/>
        <v>896.4</v>
      </c>
      <c r="E24" s="99">
        <f>$W$3</f>
        <v>1719</v>
      </c>
      <c r="F24" s="46">
        <f>IF($W$4-AF24&lt;0,1,$W$4-AF24)</f>
        <v>1001</v>
      </c>
      <c r="G24" s="46">
        <f>IF(AE24-$W$5&lt;0,1,AE24-$W$5)</f>
        <v>1</v>
      </c>
      <c r="H24" s="49">
        <f>IF(D24-F24&lt;0,1,IF(E24-G24&lt;0,-1,IF(D24-F24*2&lt;0,2,IF(E24-G24*2&lt;0,-2,IF(D24-F24*3&lt;0,3,IF(E24-G24*3&lt;0,-3,IF(D24-F24*4&lt;0,4,IF(E24-G24*4&lt;0,-4,-9))))))))</f>
        <v>1</v>
      </c>
      <c r="I24" s="46">
        <f>E24-(ROUNDUP(D24/F24,0)-1)*G24</f>
        <v>1719</v>
      </c>
      <c r="J24" s="68"/>
      <c r="K24" s="68"/>
      <c r="L24" s="68"/>
      <c r="M24" s="68"/>
      <c r="N24" s="68"/>
      <c r="O24" s="68"/>
      <c r="P24" s="68"/>
      <c r="Q24" s="58" t="s">
        <v>131</v>
      </c>
      <c r="R24" s="59">
        <v>6</v>
      </c>
      <c r="S24" s="59">
        <v>184</v>
      </c>
      <c r="T24" s="59">
        <v>80</v>
      </c>
      <c r="U24" s="59">
        <v>30</v>
      </c>
      <c r="V24" s="59">
        <v>10</v>
      </c>
      <c r="W24" s="59">
        <v>50</v>
      </c>
      <c r="X24" s="59">
        <f t="shared" si="2"/>
        <v>170</v>
      </c>
      <c r="Y24" s="55">
        <v>22</v>
      </c>
      <c r="Z24" s="54">
        <v>5.0952000000000002</v>
      </c>
      <c r="AA24" s="55">
        <v>5.2857000000000003</v>
      </c>
      <c r="AB24" s="54">
        <v>8</v>
      </c>
      <c r="AC24" s="55">
        <f t="shared" si="7"/>
        <v>40.380899999999997</v>
      </c>
      <c r="AD24" s="63">
        <f>ROUND(T24+Y24*($Q$3-1),0)*1.8</f>
        <v>896.4</v>
      </c>
      <c r="AE24" s="61">
        <f t="shared" si="5"/>
        <v>228.6</v>
      </c>
      <c r="AF24" s="61">
        <f>ROUND(V24+AA24*($Q$3-1),0)*1.3</f>
        <v>143</v>
      </c>
      <c r="AG24" s="61">
        <f t="shared" si="4"/>
        <v>202</v>
      </c>
    </row>
    <row r="25" spans="1:33" ht="14.1" customHeight="1">
      <c r="A25" s="151" t="s">
        <v>57</v>
      </c>
      <c r="B25" s="6">
        <v>1</v>
      </c>
      <c r="C25" s="6" t="s">
        <v>57</v>
      </c>
      <c r="D25" s="71">
        <f t="shared" si="6"/>
        <v>585</v>
      </c>
      <c r="E25" s="99">
        <f>$S$3</f>
        <v>1833</v>
      </c>
      <c r="F25" s="46">
        <f>IF($S$4-AF25&lt;0,1,$S$4-AF25)</f>
        <v>1178.4000000000001</v>
      </c>
      <c r="G25" s="46">
        <f>IF(AE25-$S$5&lt;0,1,AE25-$S$5)</f>
        <v>1</v>
      </c>
      <c r="H25" s="49">
        <f>IF(D25-F25&lt;0,1,IF(E25-G25&lt;0,-1,IF(D25-F25*2&lt;0,2,IF(E25-G25*2&lt;0,-2,IF(D25-F25*3&lt;0,3,IF(E25-G25*3&lt;0,-3,IF(D25-F25*4&lt;0,4,IF(E25-G25*4&lt;0,-4,-9))))))))</f>
        <v>1</v>
      </c>
      <c r="I25" s="46">
        <f>E25-(ROUNDUP(D25/F25,0)-1)*G25</f>
        <v>1833</v>
      </c>
      <c r="J25" s="68"/>
      <c r="K25" s="68"/>
      <c r="L25" s="68"/>
      <c r="M25" s="68"/>
      <c r="N25" s="68"/>
      <c r="O25" s="68"/>
      <c r="P25" s="68"/>
      <c r="Q25" s="58" t="s">
        <v>131</v>
      </c>
      <c r="R25" s="59">
        <v>5</v>
      </c>
      <c r="S25" s="59">
        <v>164</v>
      </c>
      <c r="T25" s="59">
        <v>200</v>
      </c>
      <c r="U25" s="59">
        <v>116</v>
      </c>
      <c r="V25" s="59">
        <v>76</v>
      </c>
      <c r="W25" s="59">
        <v>300</v>
      </c>
      <c r="X25" s="59">
        <f t="shared" si="2"/>
        <v>692</v>
      </c>
      <c r="Y25" s="55">
        <v>10</v>
      </c>
      <c r="Z25" s="54">
        <v>5.8</v>
      </c>
      <c r="AA25" s="54">
        <v>3.8</v>
      </c>
      <c r="AB25" s="54">
        <v>10</v>
      </c>
      <c r="AC25" s="54">
        <f t="shared" si="7"/>
        <v>29.6</v>
      </c>
      <c r="AD25" s="61">
        <f t="shared" ref="AD25:AD34" si="8">ROUND(T25+Y25*($Q$3-1),0)*1.5</f>
        <v>585</v>
      </c>
      <c r="AE25" s="61">
        <f t="shared" si="5"/>
        <v>406.8</v>
      </c>
      <c r="AF25" s="61">
        <f t="shared" ref="AF25:AF34" si="9">ROUND(V25+AA25*($Q$3-1),0)*1.2</f>
        <v>177.6</v>
      </c>
      <c r="AG25" s="61">
        <f t="shared" si="4"/>
        <v>490</v>
      </c>
    </row>
    <row r="26" spans="1:33">
      <c r="A26" s="154"/>
      <c r="B26" s="6">
        <v>2</v>
      </c>
      <c r="C26" s="6" t="s">
        <v>159</v>
      </c>
      <c r="D26" s="71">
        <f t="shared" si="6"/>
        <v>379.5</v>
      </c>
      <c r="E26" s="99">
        <f>$T$3</f>
        <v>1797</v>
      </c>
      <c r="F26" s="46">
        <f>IF($T$4-AF26&lt;0,1,$T$4-AF26)</f>
        <v>1235</v>
      </c>
      <c r="G26" s="46">
        <f>IF(AE26-$T$5&lt;0,1,AE26-$T$5)</f>
        <v>1</v>
      </c>
      <c r="H26" s="49">
        <f>IF(E26-G26&lt;0,-1,IF(D26-F26&lt;0,1,IF(E26-G26*2&lt;0,-2,IF(D26-F26*2&lt;0,2,IF(E26-G26*3&lt;0,-3,IF(D26-F26*3&lt;0,3,IF(E26-G26*4&lt;0,-4,-9)))))))</f>
        <v>1</v>
      </c>
      <c r="I26" s="46">
        <f>E26-ROUNDUP(D26/F26,0)*G26</f>
        <v>1796</v>
      </c>
      <c r="J26" s="68"/>
      <c r="K26" s="68"/>
      <c r="L26" s="68"/>
      <c r="M26" s="68"/>
      <c r="N26" s="68"/>
      <c r="O26" s="68"/>
      <c r="P26" s="68"/>
      <c r="Q26" s="58" t="s">
        <v>128</v>
      </c>
      <c r="R26" s="59">
        <v>4</v>
      </c>
      <c r="S26" s="59">
        <v>120</v>
      </c>
      <c r="T26" s="59">
        <v>120</v>
      </c>
      <c r="U26" s="59">
        <v>84</v>
      </c>
      <c r="V26" s="59">
        <v>42</v>
      </c>
      <c r="W26" s="59">
        <v>135</v>
      </c>
      <c r="X26" s="59">
        <f t="shared" si="2"/>
        <v>381</v>
      </c>
      <c r="Y26" s="54">
        <v>7</v>
      </c>
      <c r="Z26" s="54">
        <v>5.6</v>
      </c>
      <c r="AA26" s="54">
        <v>2.8</v>
      </c>
      <c r="AB26" s="54">
        <v>8</v>
      </c>
      <c r="AC26" s="54">
        <f t="shared" si="7"/>
        <v>23.4</v>
      </c>
      <c r="AD26" s="61">
        <f t="shared" si="8"/>
        <v>379.5</v>
      </c>
      <c r="AE26" s="61">
        <f t="shared" si="5"/>
        <v>342</v>
      </c>
      <c r="AF26" s="61">
        <f t="shared" si="9"/>
        <v>114</v>
      </c>
      <c r="AG26" s="61">
        <f t="shared" si="4"/>
        <v>287</v>
      </c>
    </row>
    <row r="27" spans="1:33">
      <c r="A27" s="154"/>
      <c r="B27" s="6">
        <v>3</v>
      </c>
      <c r="C27" s="6" t="s">
        <v>109</v>
      </c>
      <c r="D27" s="71">
        <f t="shared" si="6"/>
        <v>621</v>
      </c>
      <c r="E27" s="99">
        <f>$U$3</f>
        <v>1361</v>
      </c>
      <c r="F27" s="46">
        <f>IF($U$4-AF27&lt;0,1,$U$4-AF27)</f>
        <v>1148</v>
      </c>
      <c r="G27" s="46">
        <f>IF(AE27-$U$5&lt;0,1,AE27-$U$5)</f>
        <v>1</v>
      </c>
      <c r="H27" s="49">
        <f>IF(D27-F27&lt;0,1,IF(E27-G27&lt;0,-1,IF(D27-F27*2&lt;0,2,IF(E27-G27*2&lt;0,-2,IF(D27-F27*3&lt;0,3,IF(E27-G27*3&lt;0,-3,IF(D27-F27*4&lt;0,4,IF(E27-G27*4&lt;0,-4,-9))))))))</f>
        <v>1</v>
      </c>
      <c r="I27" s="46">
        <f>E27-(ROUNDUP(D27/F27,0)-1)*G27</f>
        <v>1361</v>
      </c>
      <c r="J27" s="68"/>
      <c r="K27" s="68"/>
      <c r="L27" s="68"/>
      <c r="M27" s="68"/>
      <c r="N27" s="68"/>
      <c r="O27" s="68"/>
      <c r="P27" s="68"/>
      <c r="Q27" s="58" t="s">
        <v>28</v>
      </c>
      <c r="R27" s="59">
        <v>3</v>
      </c>
      <c r="S27" s="59">
        <v>120</v>
      </c>
      <c r="T27" s="60">
        <v>300</v>
      </c>
      <c r="U27" s="60">
        <v>180</v>
      </c>
      <c r="V27" s="60">
        <v>150</v>
      </c>
      <c r="W27" s="60">
        <v>410</v>
      </c>
      <c r="X27" s="60">
        <f t="shared" si="2"/>
        <v>1040</v>
      </c>
      <c r="Y27" s="54">
        <v>6</v>
      </c>
      <c r="Z27" s="54">
        <v>4.0999999999999996</v>
      </c>
      <c r="AA27" s="54">
        <v>2.1</v>
      </c>
      <c r="AB27" s="54">
        <v>6</v>
      </c>
      <c r="AC27" s="54">
        <f t="shared" si="7"/>
        <v>18.2</v>
      </c>
      <c r="AD27" s="61">
        <f t="shared" si="8"/>
        <v>621</v>
      </c>
      <c r="AE27" s="61">
        <f t="shared" si="5"/>
        <v>464.40000000000003</v>
      </c>
      <c r="AF27" s="61">
        <f t="shared" si="9"/>
        <v>228</v>
      </c>
      <c r="AG27" s="61">
        <f t="shared" si="4"/>
        <v>524</v>
      </c>
    </row>
    <row r="28" spans="1:33">
      <c r="A28" s="154"/>
      <c r="B28" s="6">
        <v>4</v>
      </c>
      <c r="C28" s="6" t="s">
        <v>129</v>
      </c>
      <c r="D28" s="71">
        <f t="shared" si="6"/>
        <v>468</v>
      </c>
      <c r="E28" s="99">
        <f>$V$3</f>
        <v>1521</v>
      </c>
      <c r="F28" s="46">
        <f>IF($V$4-AF28&lt;0,1,$V$4-AF28)</f>
        <v>1024.2</v>
      </c>
      <c r="G28" s="46">
        <f>IF(AE28-$V$5&lt;0,1,AE28-$V$5)</f>
        <v>1</v>
      </c>
      <c r="H28" s="49">
        <f>IF(E28-G28&lt;0,-1,IF(D28-F28&lt;0,1,IF(E28-G28*2&lt;0,-2,IF(D28-F28*2&lt;0,2,IF(E28-G28*3&lt;0,-3,IF(D28-F28*3&lt;0,3,IF(E28-G28*4&lt;0,-4,-9)))))))</f>
        <v>1</v>
      </c>
      <c r="I28" s="46">
        <f>E28-ROUNDUP(D28/F28,0)*G28</f>
        <v>1520</v>
      </c>
      <c r="J28" s="68"/>
      <c r="K28" s="68"/>
      <c r="L28" s="68"/>
      <c r="M28" s="68"/>
      <c r="N28" s="68"/>
      <c r="O28" s="68"/>
      <c r="P28" s="68"/>
      <c r="Q28" s="58" t="s">
        <v>50</v>
      </c>
      <c r="R28" s="59">
        <v>5</v>
      </c>
      <c r="S28" s="59">
        <v>112</v>
      </c>
      <c r="T28" s="59">
        <v>160</v>
      </c>
      <c r="U28" s="59">
        <v>80</v>
      </c>
      <c r="V28" s="59">
        <v>90</v>
      </c>
      <c r="W28" s="59">
        <v>100</v>
      </c>
      <c r="X28" s="59">
        <f t="shared" si="2"/>
        <v>430</v>
      </c>
      <c r="Y28" s="54">
        <v>8</v>
      </c>
      <c r="Z28" s="54">
        <v>5.0999999999999996</v>
      </c>
      <c r="AA28" s="54">
        <v>3.1</v>
      </c>
      <c r="AB28" s="54">
        <v>7</v>
      </c>
      <c r="AC28" s="54">
        <f t="shared" si="7"/>
        <v>23.2</v>
      </c>
      <c r="AD28" s="61">
        <f t="shared" si="8"/>
        <v>468</v>
      </c>
      <c r="AE28" s="61">
        <f t="shared" si="5"/>
        <v>318.60000000000002</v>
      </c>
      <c r="AF28" s="61">
        <f t="shared" si="9"/>
        <v>178.79999999999998</v>
      </c>
      <c r="AG28" s="61">
        <f t="shared" si="4"/>
        <v>233</v>
      </c>
    </row>
    <row r="29" spans="1:33">
      <c r="A29" s="155"/>
      <c r="B29" s="6">
        <v>5</v>
      </c>
      <c r="C29" s="6" t="s">
        <v>58</v>
      </c>
      <c r="D29" s="71">
        <f t="shared" si="6"/>
        <v>526.5</v>
      </c>
      <c r="E29" s="99">
        <f>$W$3</f>
        <v>1719</v>
      </c>
      <c r="F29" s="46">
        <f>IF($W$4-AF29&lt;0,1,$W$4-AF29)</f>
        <v>979.6</v>
      </c>
      <c r="G29" s="46">
        <f>IF(AE29-$W$5&lt;0,1,AE29-$W$5)</f>
        <v>107</v>
      </c>
      <c r="H29" s="49">
        <f>IF(D29-F29&lt;0,1,IF(E29-G29&lt;0,-1,IF(D29-F29*2&lt;0,2,IF(E29-G29*2&lt;0,-2,IF(D29-F29*3&lt;0,3,IF(E29-G29*3&lt;0,-3,IF(D29-F29*4&lt;0,4,IF(E29-G29*4&lt;0,-4,-9))))))))</f>
        <v>1</v>
      </c>
      <c r="I29" s="46">
        <f>E29-(ROUNDUP(D29/F29,0)-1)*G29</f>
        <v>1719</v>
      </c>
      <c r="J29" s="68"/>
      <c r="K29" s="68"/>
      <c r="L29" s="68"/>
      <c r="M29" s="68"/>
      <c r="N29" s="68"/>
      <c r="O29" s="68"/>
      <c r="P29" s="68"/>
      <c r="Q29" s="58" t="s">
        <v>59</v>
      </c>
      <c r="R29" s="59">
        <v>5</v>
      </c>
      <c r="S29" s="59">
        <v>164</v>
      </c>
      <c r="T29" s="59">
        <v>180</v>
      </c>
      <c r="U29" s="59">
        <v>118</v>
      </c>
      <c r="V29" s="59">
        <v>70</v>
      </c>
      <c r="W29" s="60">
        <v>330</v>
      </c>
      <c r="X29" s="59">
        <f t="shared" si="2"/>
        <v>698</v>
      </c>
      <c r="Y29" s="54">
        <v>9</v>
      </c>
      <c r="Z29" s="54">
        <v>5.9</v>
      </c>
      <c r="AA29" s="54">
        <v>3.5</v>
      </c>
      <c r="AB29" s="55">
        <v>11</v>
      </c>
      <c r="AC29" s="54">
        <f t="shared" si="7"/>
        <v>29.4</v>
      </c>
      <c r="AD29" s="61">
        <f t="shared" si="8"/>
        <v>526.5</v>
      </c>
      <c r="AE29" s="61">
        <f t="shared" si="5"/>
        <v>414</v>
      </c>
      <c r="AF29" s="61">
        <f t="shared" si="9"/>
        <v>164.4</v>
      </c>
      <c r="AG29" s="61">
        <f t="shared" si="4"/>
        <v>539</v>
      </c>
    </row>
    <row r="30" spans="1:33" ht="14.1" customHeight="1">
      <c r="A30" s="151" t="s">
        <v>179</v>
      </c>
      <c r="B30" s="46">
        <v>1</v>
      </c>
      <c r="C30" s="46" t="s">
        <v>179</v>
      </c>
      <c r="D30" s="71">
        <f t="shared" si="6"/>
        <v>292.5</v>
      </c>
      <c r="E30" s="99">
        <f>$S$3</f>
        <v>1833</v>
      </c>
      <c r="F30" s="46">
        <f>IF($S$4-AF30&lt;0,1,$S$4-AF30)</f>
        <v>1110</v>
      </c>
      <c r="G30" s="46">
        <f>IF(AE30-$S$5&lt;0,1,AE30-$S$5)</f>
        <v>1</v>
      </c>
      <c r="H30" s="49">
        <f>IF(D30-F30&lt;0,1,IF(E30-G30&lt;0,-1,IF(D30-F30*2&lt;0,2,IF(E30-G30*2&lt;0,-2,IF(D30-F30*3&lt;0,3,IF(E30-G30*3&lt;0,-3,IF(D30-F30*4&lt;0,4,IF(E30-G30*4&lt;0,-4,-9))))))))</f>
        <v>1</v>
      </c>
      <c r="I30" s="46">
        <f>E30-(ROUNDUP(D30/F30,0)-1)*G30</f>
        <v>1833</v>
      </c>
      <c r="J30" s="68"/>
      <c r="K30" s="68"/>
      <c r="L30" s="68"/>
      <c r="M30" s="68"/>
      <c r="N30" s="68"/>
      <c r="O30" s="68"/>
      <c r="P30" s="68"/>
      <c r="Q30" s="51" t="s">
        <v>54</v>
      </c>
      <c r="R30" s="52">
        <v>5</v>
      </c>
      <c r="S30" s="52">
        <v>112</v>
      </c>
      <c r="T30" s="52">
        <v>100</v>
      </c>
      <c r="U30" s="52">
        <v>60</v>
      </c>
      <c r="V30" s="52">
        <v>95</v>
      </c>
      <c r="W30" s="52">
        <v>150</v>
      </c>
      <c r="X30" s="52">
        <f t="shared" si="2"/>
        <v>405</v>
      </c>
      <c r="Y30" s="54">
        <v>5</v>
      </c>
      <c r="Z30" s="54">
        <v>3.0769000000000002</v>
      </c>
      <c r="AA30" s="55">
        <v>5.7949000000000002</v>
      </c>
      <c r="AB30" s="54">
        <v>9</v>
      </c>
      <c r="AC30" s="54">
        <f t="shared" si="7"/>
        <v>22.8718</v>
      </c>
      <c r="AD30" s="56">
        <f t="shared" si="8"/>
        <v>292.5</v>
      </c>
      <c r="AE30" s="56">
        <f>ROUND(U30+Z30*($Q$3-1),0)*1.5</f>
        <v>177</v>
      </c>
      <c r="AF30" s="56">
        <f t="shared" si="9"/>
        <v>246</v>
      </c>
      <c r="AG30" s="56">
        <f t="shared" si="4"/>
        <v>321</v>
      </c>
    </row>
    <row r="31" spans="1:33">
      <c r="A31" s="154"/>
      <c r="B31" s="46">
        <v>2</v>
      </c>
      <c r="C31" s="46" t="s">
        <v>57</v>
      </c>
      <c r="D31" s="71">
        <f t="shared" si="6"/>
        <v>585</v>
      </c>
      <c r="E31" s="99">
        <f>$T$3</f>
        <v>1797</v>
      </c>
      <c r="F31" s="46">
        <f>IF($T$4-AF31&lt;0,1,$T$4-AF31)</f>
        <v>1171.4000000000001</v>
      </c>
      <c r="G31" s="46">
        <f>IF(AE31-$T$5&lt;0,1,AE31-$T$5)</f>
        <v>1</v>
      </c>
      <c r="H31" s="49">
        <f>IF(E31-G31&lt;0,-1,IF(D31-F31&lt;0,1,IF(E31-G31*2&lt;0,-2,IF(D31-F31*2&lt;0,2,IF(E31-G31*3&lt;0,-3,IF(D31-F31*3&lt;0,3,IF(E31-G31*4&lt;0,-4,-9)))))))</f>
        <v>1</v>
      </c>
      <c r="I31" s="46">
        <f>E31-ROUNDUP(D31/F31,0)*G31</f>
        <v>1796</v>
      </c>
      <c r="J31" s="68"/>
      <c r="K31" s="68"/>
      <c r="L31" s="68"/>
      <c r="M31" s="68"/>
      <c r="N31" s="68"/>
      <c r="O31" s="68"/>
      <c r="P31" s="68"/>
      <c r="Q31" s="51" t="s">
        <v>131</v>
      </c>
      <c r="R31" s="52">
        <v>5</v>
      </c>
      <c r="S31" s="52">
        <v>164</v>
      </c>
      <c r="T31" s="52">
        <v>200</v>
      </c>
      <c r="U31" s="52">
        <v>116</v>
      </c>
      <c r="V31" s="52">
        <v>76</v>
      </c>
      <c r="W31" s="52">
        <v>300</v>
      </c>
      <c r="X31" s="52">
        <f t="shared" si="2"/>
        <v>692</v>
      </c>
      <c r="Y31" s="55">
        <v>10</v>
      </c>
      <c r="Z31" s="54">
        <v>5.8</v>
      </c>
      <c r="AA31" s="54">
        <v>3.8</v>
      </c>
      <c r="AB31" s="54">
        <v>10</v>
      </c>
      <c r="AC31" s="54">
        <f t="shared" si="7"/>
        <v>29.6</v>
      </c>
      <c r="AD31" s="56">
        <f t="shared" si="8"/>
        <v>585</v>
      </c>
      <c r="AE31" s="56">
        <f>ROUND(U31+Z31*($Q$3-1),0)*1.5</f>
        <v>339</v>
      </c>
      <c r="AF31" s="56">
        <f t="shared" si="9"/>
        <v>177.6</v>
      </c>
      <c r="AG31" s="56">
        <f t="shared" si="4"/>
        <v>490</v>
      </c>
    </row>
    <row r="32" spans="1:33">
      <c r="A32" s="154"/>
      <c r="B32" s="46">
        <v>3</v>
      </c>
      <c r="C32" s="46" t="s">
        <v>154</v>
      </c>
      <c r="D32" s="71">
        <f t="shared" si="6"/>
        <v>348</v>
      </c>
      <c r="E32" s="99">
        <f>$U$3</f>
        <v>1361</v>
      </c>
      <c r="F32" s="46">
        <f>IF($U$4-AF32&lt;0,1,$U$4-AF32)</f>
        <v>1133.5999999999999</v>
      </c>
      <c r="G32" s="46">
        <f>IF(AE32-$U$5&lt;0,1,AE32-$U$5)</f>
        <v>1</v>
      </c>
      <c r="H32" s="49">
        <f>IF(D32-F32&lt;0,1,IF(E32-G32&lt;0,-1,IF(D32-F32*2&lt;0,2,IF(E32-G32*2&lt;0,-2,IF(D32-F32*3&lt;0,3,IF(E32-G32*3&lt;0,-3,IF(D32-F32*4&lt;0,4,IF(E32-G32*4&lt;0,-4,-9))))))))</f>
        <v>1</v>
      </c>
      <c r="I32" s="46">
        <f>E32-(ROUNDUP(D32/F32,0)-1)*G32</f>
        <v>1361</v>
      </c>
      <c r="J32" s="68"/>
      <c r="K32" s="68"/>
      <c r="L32" s="68"/>
      <c r="M32" s="68"/>
      <c r="N32" s="68"/>
      <c r="O32" s="68"/>
      <c r="P32" s="68"/>
      <c r="Q32" s="51" t="s">
        <v>110</v>
      </c>
      <c r="R32" s="52">
        <v>4</v>
      </c>
      <c r="S32" s="52">
        <v>112</v>
      </c>
      <c r="T32" s="52">
        <v>80</v>
      </c>
      <c r="U32" s="52">
        <v>75</v>
      </c>
      <c r="V32" s="53">
        <v>105</v>
      </c>
      <c r="W32" s="52">
        <v>80</v>
      </c>
      <c r="X32" s="52">
        <f t="shared" si="2"/>
        <v>340</v>
      </c>
      <c r="Y32" s="54">
        <v>8</v>
      </c>
      <c r="Z32" s="54">
        <v>3.9</v>
      </c>
      <c r="AA32" s="55">
        <v>5.0999999999999996</v>
      </c>
      <c r="AB32" s="54">
        <v>7</v>
      </c>
      <c r="AC32" s="54">
        <f t="shared" si="7"/>
        <v>24</v>
      </c>
      <c r="AD32" s="56">
        <f t="shared" si="8"/>
        <v>348</v>
      </c>
      <c r="AE32" s="56">
        <f>ROUND(U32+Z32*($Q$3-1),0)*1.5</f>
        <v>223.5</v>
      </c>
      <c r="AF32" s="56">
        <f t="shared" si="9"/>
        <v>242.39999999999998</v>
      </c>
      <c r="AG32" s="56">
        <f t="shared" si="4"/>
        <v>213</v>
      </c>
    </row>
    <row r="33" spans="1:33">
      <c r="A33" s="154"/>
      <c r="B33" s="46">
        <v>4</v>
      </c>
      <c r="C33" s="46" t="s">
        <v>6</v>
      </c>
      <c r="D33" s="71">
        <f t="shared" si="6"/>
        <v>379.5</v>
      </c>
      <c r="E33" s="99">
        <f>$V$3</f>
        <v>1521</v>
      </c>
      <c r="F33" s="46">
        <f>IF($V$4-AF33&lt;0,1,$V$4-AF33)</f>
        <v>972.6</v>
      </c>
      <c r="G33" s="46">
        <f>IF(AE33-$V$5&lt;0,1,AE33-$V$5)</f>
        <v>1</v>
      </c>
      <c r="H33" s="49">
        <f>IF(E33-G33&lt;0,-1,IF(D33-F33&lt;0,1,IF(E33-G33*2&lt;0,-2,IF(D33-F33*2&lt;0,2,IF(E33-G33*3&lt;0,-3,IF(D33-F33*3&lt;0,3,IF(E33-G33*4&lt;0,-4,-9)))))))</f>
        <v>1</v>
      </c>
      <c r="I33" s="46">
        <f>E33-ROUNDUP(D33/F33,0)*G33</f>
        <v>1520</v>
      </c>
      <c r="J33" s="68"/>
      <c r="K33" s="68"/>
      <c r="L33" s="68"/>
      <c r="M33" s="68"/>
      <c r="N33" s="68"/>
      <c r="O33" s="68"/>
      <c r="P33" s="68"/>
      <c r="Q33" s="51" t="s">
        <v>54</v>
      </c>
      <c r="R33" s="52">
        <v>4</v>
      </c>
      <c r="S33" s="52">
        <v>120</v>
      </c>
      <c r="T33" s="52">
        <v>120</v>
      </c>
      <c r="U33" s="52">
        <v>110</v>
      </c>
      <c r="V33" s="53">
        <v>110</v>
      </c>
      <c r="W33" s="52">
        <v>150</v>
      </c>
      <c r="X33" s="52">
        <f t="shared" si="2"/>
        <v>490</v>
      </c>
      <c r="Y33" s="54">
        <v>7</v>
      </c>
      <c r="Z33" s="54">
        <v>4.3</v>
      </c>
      <c r="AA33" s="54">
        <v>4.3</v>
      </c>
      <c r="AB33" s="54">
        <v>7</v>
      </c>
      <c r="AC33" s="54">
        <f t="shared" si="7"/>
        <v>22.6</v>
      </c>
      <c r="AD33" s="56">
        <f t="shared" si="8"/>
        <v>379.5</v>
      </c>
      <c r="AE33" s="56">
        <f>ROUND(U33+Z33*($Q$3-1),0)*1.5</f>
        <v>288</v>
      </c>
      <c r="AF33" s="56">
        <f t="shared" si="9"/>
        <v>230.39999999999998</v>
      </c>
      <c r="AG33" s="56">
        <f t="shared" si="4"/>
        <v>283</v>
      </c>
    </row>
    <row r="34" spans="1:33">
      <c r="A34" s="155"/>
      <c r="B34" s="46">
        <v>5</v>
      </c>
      <c r="C34" s="46" t="s">
        <v>206</v>
      </c>
      <c r="D34" s="71">
        <f t="shared" si="6"/>
        <v>408</v>
      </c>
      <c r="E34" s="99">
        <f>$W$3</f>
        <v>1719</v>
      </c>
      <c r="F34" s="46">
        <f>IF($W$4-AF34&lt;0,1,$W$4-AF34)</f>
        <v>1030</v>
      </c>
      <c r="G34" s="46">
        <f>IF(AE34-$W$5&lt;0,1,AE34-$W$5)</f>
        <v>1</v>
      </c>
      <c r="H34" s="49">
        <f>IF(D34-F34&lt;0,1,IF(E34-G34&lt;0,-1,IF(D34-F34*2&lt;0,2,IF(E34-G34*2&lt;0,-2,IF(D34-F34*3&lt;0,3,IF(E34-G34*3&lt;0,-3,IF(D34-F34*4&lt;0,4,IF(E34-G34*4&lt;0,-4,-9))))))))</f>
        <v>1</v>
      </c>
      <c r="I34" s="46">
        <f>E34-(ROUNDUP(D34/F34,0)-1)*G34</f>
        <v>1719</v>
      </c>
      <c r="J34" s="68"/>
      <c r="K34" s="68"/>
      <c r="L34" s="68"/>
      <c r="M34" s="68"/>
      <c r="N34" s="68"/>
      <c r="O34" s="68"/>
      <c r="P34" s="68"/>
      <c r="Q34" s="51" t="s">
        <v>163</v>
      </c>
      <c r="R34" s="52">
        <v>4</v>
      </c>
      <c r="S34" s="52">
        <v>112</v>
      </c>
      <c r="T34" s="52">
        <v>120</v>
      </c>
      <c r="U34" s="52">
        <v>79</v>
      </c>
      <c r="V34" s="52">
        <v>42</v>
      </c>
      <c r="W34" s="52">
        <v>90</v>
      </c>
      <c r="X34" s="52">
        <f t="shared" si="2"/>
        <v>331</v>
      </c>
      <c r="Y34" s="54">
        <v>8</v>
      </c>
      <c r="Z34" s="54">
        <v>5.3</v>
      </c>
      <c r="AA34" s="54">
        <v>2.8</v>
      </c>
      <c r="AB34" s="54">
        <v>6</v>
      </c>
      <c r="AC34" s="54">
        <f t="shared" si="7"/>
        <v>22.1</v>
      </c>
      <c r="AD34" s="56">
        <f t="shared" si="8"/>
        <v>408</v>
      </c>
      <c r="AE34" s="56">
        <f>ROUND(U34+Z34*($Q$3-1),0)*1.5</f>
        <v>270</v>
      </c>
      <c r="AF34" s="56">
        <f t="shared" si="9"/>
        <v>114</v>
      </c>
      <c r="AG34" s="56">
        <f t="shared" si="4"/>
        <v>204</v>
      </c>
    </row>
    <row r="35" spans="1:33" ht="14.1" customHeight="1">
      <c r="A35" s="151" t="s">
        <v>177</v>
      </c>
      <c r="B35" s="6">
        <v>1</v>
      </c>
      <c r="C35" s="62" t="s">
        <v>177</v>
      </c>
      <c r="D35" s="73">
        <f t="shared" si="6"/>
        <v>896.4</v>
      </c>
      <c r="E35" s="99">
        <f>$S$3</f>
        <v>1833</v>
      </c>
      <c r="F35" s="46">
        <f>IF($S$4-AF35&lt;0,1,$S$4-AF35)</f>
        <v>1180</v>
      </c>
      <c r="G35" s="46">
        <f>IF(AE35-$S$5&lt;0,1,AE35-$S$5)</f>
        <v>1</v>
      </c>
      <c r="H35" s="49">
        <f>IF(D35-F35&lt;0,1,IF(E35-G35&lt;0,-1,IF(D35-F35*2&lt;0,2,IF(E35-G35*2&lt;0,-2,IF(D35-F35*3&lt;0,3,IF(E35-G35*3&lt;0,-3,IF(D35-F35*4&lt;0,4,IF(E35-G35*4&lt;0,-4,-9))))))))</f>
        <v>1</v>
      </c>
      <c r="I35" s="46">
        <f>E35-(ROUNDUP(D35/F35,0)-1)*G35</f>
        <v>1833</v>
      </c>
      <c r="J35" s="68"/>
      <c r="K35" s="68"/>
      <c r="L35" s="68"/>
      <c r="M35" s="68"/>
      <c r="N35" s="68"/>
      <c r="O35" s="68"/>
      <c r="P35" s="68"/>
      <c r="Q35" s="58" t="s">
        <v>131</v>
      </c>
      <c r="R35" s="59">
        <v>6</v>
      </c>
      <c r="S35" s="59">
        <v>184</v>
      </c>
      <c r="T35" s="59">
        <v>80</v>
      </c>
      <c r="U35" s="59">
        <v>30</v>
      </c>
      <c r="V35" s="59">
        <v>10</v>
      </c>
      <c r="W35" s="59">
        <v>50</v>
      </c>
      <c r="X35" s="59">
        <f t="shared" si="2"/>
        <v>170</v>
      </c>
      <c r="Y35" s="55">
        <v>22</v>
      </c>
      <c r="Z35" s="54">
        <v>5.0952000000000002</v>
      </c>
      <c r="AA35" s="55">
        <v>5.2857000000000003</v>
      </c>
      <c r="AB35" s="54">
        <v>8</v>
      </c>
      <c r="AC35" s="55">
        <f t="shared" si="7"/>
        <v>40.380899999999997</v>
      </c>
      <c r="AD35" s="63">
        <f>ROUND(T35+Y35*($Q$3-1),0)*1.8</f>
        <v>896.4</v>
      </c>
      <c r="AE35" s="61">
        <f t="shared" ref="AE35:AF39" si="10">ROUND(U35+Z35*($Q$3-1),0)*1.6</f>
        <v>203.20000000000002</v>
      </c>
      <c r="AF35" s="61">
        <f t="shared" si="10"/>
        <v>176</v>
      </c>
      <c r="AG35" s="61">
        <f t="shared" si="4"/>
        <v>202</v>
      </c>
    </row>
    <row r="36" spans="1:33">
      <c r="A36" s="154"/>
      <c r="B36" s="6">
        <v>2</v>
      </c>
      <c r="C36" s="6" t="s">
        <v>244</v>
      </c>
      <c r="D36" s="71">
        <f t="shared" si="6"/>
        <v>489.6</v>
      </c>
      <c r="E36" s="99">
        <f>$T$3</f>
        <v>1797</v>
      </c>
      <c r="F36" s="46">
        <f>IF($T$4-AF36&lt;0,1,$T$4-AF36)</f>
        <v>1137.8</v>
      </c>
      <c r="G36" s="46">
        <f>IF(AE36-$T$5&lt;0,1,AE36-$T$5)</f>
        <v>1</v>
      </c>
      <c r="H36" s="49">
        <f>IF(E36-G36&lt;0,-1,IF(D36-F36&lt;0,1,IF(E36-G36*2&lt;0,-2,IF(D36-F36*2&lt;0,2,IF(E36-G36*3&lt;0,-3,IF(D36-F36*3&lt;0,3,IF(E36-G36*4&lt;0,-4,-9)))))))</f>
        <v>1</v>
      </c>
      <c r="I36" s="46">
        <f>E36-ROUNDUP(D36/F36,0)*G36</f>
        <v>1796</v>
      </c>
      <c r="J36" s="68"/>
      <c r="K36" s="68"/>
      <c r="L36" s="68"/>
      <c r="M36" s="68"/>
      <c r="N36" s="68"/>
      <c r="O36" s="68"/>
      <c r="P36" s="68"/>
      <c r="Q36" s="58" t="s">
        <v>125</v>
      </c>
      <c r="R36" s="59">
        <v>4</v>
      </c>
      <c r="S36" s="59">
        <v>128</v>
      </c>
      <c r="T36" s="59">
        <v>120</v>
      </c>
      <c r="U36" s="59">
        <v>73</v>
      </c>
      <c r="V36" s="59">
        <v>60</v>
      </c>
      <c r="W36" s="59">
        <v>120</v>
      </c>
      <c r="X36" s="59">
        <f t="shared" si="2"/>
        <v>373</v>
      </c>
      <c r="Y36" s="54">
        <v>8</v>
      </c>
      <c r="Z36" s="54">
        <v>4.9000000000000004</v>
      </c>
      <c r="AA36" s="54">
        <v>3.8</v>
      </c>
      <c r="AB36" s="54">
        <v>8</v>
      </c>
      <c r="AC36" s="54">
        <f t="shared" si="7"/>
        <v>24.700000000000003</v>
      </c>
      <c r="AD36" s="61">
        <f>ROUND(T36+Y36*($Q$3-1),0)*1.8</f>
        <v>489.6</v>
      </c>
      <c r="AE36" s="61">
        <f t="shared" si="10"/>
        <v>265.60000000000002</v>
      </c>
      <c r="AF36" s="61">
        <f t="shared" si="10"/>
        <v>211.20000000000002</v>
      </c>
      <c r="AG36" s="61">
        <f t="shared" si="4"/>
        <v>272</v>
      </c>
    </row>
    <row r="37" spans="1:33">
      <c r="A37" s="154"/>
      <c r="B37" s="6">
        <v>3</v>
      </c>
      <c r="C37" s="6" t="s">
        <v>159</v>
      </c>
      <c r="D37" s="71">
        <f t="shared" si="6"/>
        <v>455.40000000000003</v>
      </c>
      <c r="E37" s="99">
        <f>$U$3</f>
        <v>1361</v>
      </c>
      <c r="F37" s="46">
        <f>IF($U$4-AF37&lt;0,1,$U$4-AF37)</f>
        <v>1224</v>
      </c>
      <c r="G37" s="46">
        <f>IF(AE37-$U$5&lt;0,1,AE37-$U$5)</f>
        <v>1</v>
      </c>
      <c r="H37" s="49">
        <f>IF(D37-F37&lt;0,1,IF(E37-G37&lt;0,-1,IF(D37-F37*2&lt;0,2,IF(E37-G37*2&lt;0,-2,IF(D37-F37*3&lt;0,3,IF(E37-G37*3&lt;0,-3,IF(D37-F37*4&lt;0,4,IF(E37-G37*4&lt;0,-4,-9))))))))</f>
        <v>1</v>
      </c>
      <c r="I37" s="46">
        <f>E37-(ROUNDUP(D37/F37,0)-1)*G37</f>
        <v>1361</v>
      </c>
      <c r="J37" s="68"/>
      <c r="K37" s="68"/>
      <c r="L37" s="68"/>
      <c r="M37" s="68"/>
      <c r="N37" s="68"/>
      <c r="O37" s="68"/>
      <c r="P37" s="68"/>
      <c r="Q37" s="58" t="s">
        <v>128</v>
      </c>
      <c r="R37" s="59">
        <v>4</v>
      </c>
      <c r="S37" s="59">
        <v>120</v>
      </c>
      <c r="T37" s="59">
        <v>120</v>
      </c>
      <c r="U37" s="59">
        <v>84</v>
      </c>
      <c r="V37" s="59">
        <v>42</v>
      </c>
      <c r="W37" s="59">
        <v>135</v>
      </c>
      <c r="X37" s="59">
        <f t="shared" si="2"/>
        <v>381</v>
      </c>
      <c r="Y37" s="54">
        <v>7</v>
      </c>
      <c r="Z37" s="54">
        <v>5.6</v>
      </c>
      <c r="AA37" s="54">
        <v>2.8</v>
      </c>
      <c r="AB37" s="54">
        <v>8</v>
      </c>
      <c r="AC37" s="54">
        <f t="shared" si="7"/>
        <v>23.4</v>
      </c>
      <c r="AD37" s="61">
        <f>ROUND(T37+Y37*($Q$3-1),0)*1.8</f>
        <v>455.40000000000003</v>
      </c>
      <c r="AE37" s="61">
        <f t="shared" si="10"/>
        <v>304</v>
      </c>
      <c r="AF37" s="61">
        <f t="shared" si="10"/>
        <v>152</v>
      </c>
      <c r="AG37" s="61">
        <f t="shared" si="4"/>
        <v>287</v>
      </c>
    </row>
    <row r="38" spans="1:33">
      <c r="A38" s="154"/>
      <c r="B38" s="6">
        <v>4</v>
      </c>
      <c r="C38" s="6" t="s">
        <v>180</v>
      </c>
      <c r="D38" s="71">
        <f t="shared" si="6"/>
        <v>475.2</v>
      </c>
      <c r="E38" s="99">
        <f>$V$3</f>
        <v>1521</v>
      </c>
      <c r="F38" s="46">
        <f>IF($V$4-AF38&lt;0,1,$V$4-AF38)</f>
        <v>1100.5999999999999</v>
      </c>
      <c r="G38" s="46">
        <f>IF(AE38-$V$5&lt;0,1,AE38-$V$5)</f>
        <v>1</v>
      </c>
      <c r="H38" s="49">
        <f>IF(E38-G38&lt;0,-1,IF(D38-F38&lt;0,1,IF(E38-G38*2&lt;0,-2,IF(D38-F38*2&lt;0,2,IF(E38-G38*3&lt;0,-3,IF(D38-F38*3&lt;0,3,IF(E38-G38*4&lt;0,-4,-9)))))))</f>
        <v>1</v>
      </c>
      <c r="I38" s="46">
        <f>E38-ROUNDUP(D38/F38,0)*G38</f>
        <v>1520</v>
      </c>
      <c r="J38" s="68"/>
      <c r="K38" s="68"/>
      <c r="L38" s="68"/>
      <c r="M38" s="68"/>
      <c r="N38" s="68"/>
      <c r="O38" s="68"/>
      <c r="P38" s="68"/>
      <c r="Q38" s="58" t="s">
        <v>54</v>
      </c>
      <c r="R38" s="59">
        <v>5</v>
      </c>
      <c r="S38" s="59">
        <v>112</v>
      </c>
      <c r="T38" s="59">
        <v>150</v>
      </c>
      <c r="U38" s="59">
        <v>105</v>
      </c>
      <c r="V38" s="59">
        <v>30</v>
      </c>
      <c r="W38" s="59">
        <v>180</v>
      </c>
      <c r="X38" s="59">
        <f t="shared" si="2"/>
        <v>465</v>
      </c>
      <c r="Y38" s="54">
        <v>6</v>
      </c>
      <c r="Z38" s="54">
        <v>5.2857000000000003</v>
      </c>
      <c r="AA38" s="54">
        <v>1.7857000000000001</v>
      </c>
      <c r="AB38" s="54">
        <v>9</v>
      </c>
      <c r="AC38" s="54">
        <f t="shared" si="7"/>
        <v>22.071400000000001</v>
      </c>
      <c r="AD38" s="61">
        <f>ROUND(T38+Y38*($Q$3-1),0)*1.8</f>
        <v>475.2</v>
      </c>
      <c r="AE38" s="61">
        <f t="shared" si="10"/>
        <v>328</v>
      </c>
      <c r="AF38" s="61">
        <f t="shared" si="10"/>
        <v>102.4</v>
      </c>
      <c r="AG38" s="61">
        <f t="shared" si="4"/>
        <v>351</v>
      </c>
    </row>
    <row r="39" spans="1:33">
      <c r="A39" s="155"/>
      <c r="B39" s="6">
        <v>5</v>
      </c>
      <c r="C39" s="62" t="s">
        <v>27</v>
      </c>
      <c r="D39" s="73">
        <f t="shared" si="6"/>
        <v>950.4</v>
      </c>
      <c r="E39" s="99">
        <f>$W$3</f>
        <v>1719</v>
      </c>
      <c r="F39" s="46">
        <f>IF($W$4-AF39&lt;0,1,$W$4-AF39)</f>
        <v>924.8</v>
      </c>
      <c r="G39" s="46">
        <f>IF(AE39-$W$5&lt;0,1,AE39-$W$5)</f>
        <v>70.600000000000023</v>
      </c>
      <c r="H39" s="49">
        <f>IF(D39-F39&lt;0,1,IF(E39-G39&lt;0,-1,IF(D39-F39*2&lt;0,2,IF(E39-G39*2&lt;0,-2,IF(D39-F39*3&lt;0,3,IF(E39-G39*3&lt;0,-3,IF(D39-F39*4&lt;0,4,IF(E39-G39*4&lt;0,-4,-9))))))))</f>
        <v>2</v>
      </c>
      <c r="I39" s="46">
        <f>E39-(ROUNDUP(D39/F39,0)-1)*G39</f>
        <v>1648.4</v>
      </c>
      <c r="J39" s="68"/>
      <c r="K39" s="68"/>
      <c r="L39" s="68"/>
      <c r="M39" s="68"/>
      <c r="N39" s="68"/>
      <c r="O39" s="68"/>
      <c r="P39" s="68"/>
      <c r="Q39" s="58" t="s">
        <v>28</v>
      </c>
      <c r="R39" s="59">
        <v>5</v>
      </c>
      <c r="S39" s="59">
        <v>164</v>
      </c>
      <c r="T39" s="60">
        <v>300</v>
      </c>
      <c r="U39" s="59">
        <v>120</v>
      </c>
      <c r="V39" s="59">
        <v>70</v>
      </c>
      <c r="W39" s="59">
        <v>200</v>
      </c>
      <c r="X39" s="59">
        <f t="shared" si="2"/>
        <v>690</v>
      </c>
      <c r="Y39" s="55">
        <v>12</v>
      </c>
      <c r="Z39" s="54">
        <v>6.1</v>
      </c>
      <c r="AA39" s="54">
        <v>3.5</v>
      </c>
      <c r="AB39" s="54">
        <v>8</v>
      </c>
      <c r="AC39" s="54">
        <f t="shared" si="7"/>
        <v>29.6</v>
      </c>
      <c r="AD39" s="63">
        <f>ROUND(T39+Y39*($Q$3-1),0)*1.8</f>
        <v>950.4</v>
      </c>
      <c r="AE39" s="61">
        <f t="shared" si="10"/>
        <v>377.6</v>
      </c>
      <c r="AF39" s="61">
        <f t="shared" si="10"/>
        <v>219.20000000000002</v>
      </c>
      <c r="AG39" s="61">
        <f t="shared" si="4"/>
        <v>352</v>
      </c>
    </row>
    <row r="40" spans="1:33" ht="14.1" customHeight="1">
      <c r="A40" s="151" t="s">
        <v>132</v>
      </c>
      <c r="B40" s="46">
        <v>1</v>
      </c>
      <c r="C40" s="46" t="s">
        <v>132</v>
      </c>
      <c r="D40" s="71">
        <f t="shared" si="6"/>
        <v>585</v>
      </c>
      <c r="E40" s="99">
        <f>$S$3</f>
        <v>1833</v>
      </c>
      <c r="F40" s="46">
        <f>IF($S$4-AF40&lt;0,1,$S$4-AF40)</f>
        <v>1188</v>
      </c>
      <c r="G40" s="46">
        <f>IF(AE40-$S$5&lt;0,1,AE40-$S$5)</f>
        <v>1</v>
      </c>
      <c r="H40" s="49">
        <f>IF(D40-F40&lt;0,1,IF(E40-G40&lt;0,-1,IF(D40-F40*2&lt;0,2,IF(E40-G40*2&lt;0,-2,IF(D40-F40*3&lt;0,3,IF(E40-G40*3&lt;0,-3,IF(D40-F40*4&lt;0,4,IF(E40-G40*4&lt;0,-4,-9))))))))</f>
        <v>1</v>
      </c>
      <c r="I40" s="46">
        <f>E40-(ROUNDUP(D40/F40,0)-1)*G40</f>
        <v>1833</v>
      </c>
      <c r="J40" s="68"/>
      <c r="K40" s="68"/>
      <c r="L40" s="68"/>
      <c r="M40" s="68"/>
      <c r="N40" s="68"/>
      <c r="O40" s="68"/>
      <c r="P40" s="68"/>
      <c r="Q40" s="51" t="s">
        <v>50</v>
      </c>
      <c r="R40" s="52">
        <v>5</v>
      </c>
      <c r="S40" s="52">
        <v>164</v>
      </c>
      <c r="T40" s="52">
        <v>200</v>
      </c>
      <c r="U40" s="52">
        <v>120</v>
      </c>
      <c r="V40" s="52">
        <v>72</v>
      </c>
      <c r="W40" s="52">
        <v>300</v>
      </c>
      <c r="X40" s="52">
        <f t="shared" si="2"/>
        <v>692</v>
      </c>
      <c r="Y40" s="55">
        <v>10</v>
      </c>
      <c r="Z40" s="54">
        <v>6</v>
      </c>
      <c r="AA40" s="54">
        <v>3.6</v>
      </c>
      <c r="AB40" s="54">
        <v>10</v>
      </c>
      <c r="AC40" s="54">
        <f t="shared" si="7"/>
        <v>29.6</v>
      </c>
      <c r="AD40" s="56">
        <f t="shared" ref="AD40:AD48" si="11">ROUND(T40+Y40*($Q$3-1),0)*1.5</f>
        <v>585</v>
      </c>
      <c r="AE40" s="56">
        <f t="shared" ref="AE40:AE48" si="12">ROUND(U40+Z40*($Q$3-1),0)*1.5</f>
        <v>351</v>
      </c>
      <c r="AF40" s="56">
        <f t="shared" ref="AF40:AF59" si="13">ROUND(V40+AA40*($Q$3-1),0)*1.2</f>
        <v>168</v>
      </c>
      <c r="AG40" s="56">
        <f t="shared" si="4"/>
        <v>490</v>
      </c>
    </row>
    <row r="41" spans="1:33">
      <c r="A41" s="154"/>
      <c r="B41" s="46">
        <v>2</v>
      </c>
      <c r="C41" s="46" t="s">
        <v>155</v>
      </c>
      <c r="D41" s="71">
        <f t="shared" si="6"/>
        <v>436.5</v>
      </c>
      <c r="E41" s="99">
        <f>$T$3</f>
        <v>1797</v>
      </c>
      <c r="F41" s="46">
        <f>IF($T$4-AF41&lt;0,1,$T$4-AF41)</f>
        <v>1196.5999999999999</v>
      </c>
      <c r="G41" s="46">
        <f>IF(AE41-$T$5&lt;0,1,AE41-$T$5)</f>
        <v>1</v>
      </c>
      <c r="H41" s="49">
        <f>IF(E41-G41&lt;0,-1,IF(D41-F41&lt;0,1,IF(E41-G41*2&lt;0,-2,IF(D41-F41*2&lt;0,2,IF(E41-G41*3&lt;0,-3,IF(D41-F41*3&lt;0,3,IF(E41-G41*4&lt;0,-4,-9)))))))</f>
        <v>1</v>
      </c>
      <c r="I41" s="46">
        <f>E41-ROUNDUP(D41/F41,0)*G41</f>
        <v>1796</v>
      </c>
      <c r="J41" s="68"/>
      <c r="K41" s="68"/>
      <c r="L41" s="68"/>
      <c r="M41" s="68"/>
      <c r="N41" s="68"/>
      <c r="O41" s="68"/>
      <c r="P41" s="68"/>
      <c r="Q41" s="51" t="s">
        <v>59</v>
      </c>
      <c r="R41" s="52">
        <v>5</v>
      </c>
      <c r="S41" s="52">
        <v>108</v>
      </c>
      <c r="T41" s="52">
        <v>120</v>
      </c>
      <c r="U41" s="52">
        <v>90</v>
      </c>
      <c r="V41" s="52">
        <v>70</v>
      </c>
      <c r="W41" s="52">
        <v>60</v>
      </c>
      <c r="X41" s="52">
        <f t="shared" si="2"/>
        <v>340</v>
      </c>
      <c r="Y41" s="54">
        <v>9</v>
      </c>
      <c r="Z41" s="54">
        <v>5.9</v>
      </c>
      <c r="AA41" s="54">
        <v>3</v>
      </c>
      <c r="AB41" s="54">
        <v>5</v>
      </c>
      <c r="AC41" s="54">
        <f t="shared" si="7"/>
        <v>22.9</v>
      </c>
      <c r="AD41" s="56">
        <f t="shared" si="11"/>
        <v>436.5</v>
      </c>
      <c r="AE41" s="56">
        <f t="shared" si="12"/>
        <v>303</v>
      </c>
      <c r="AF41" s="56">
        <f t="shared" si="13"/>
        <v>152.4</v>
      </c>
      <c r="AG41" s="56">
        <f t="shared" si="4"/>
        <v>155</v>
      </c>
    </row>
    <row r="42" spans="1:33">
      <c r="A42" s="154"/>
      <c r="B42" s="46">
        <v>3</v>
      </c>
      <c r="C42" s="46" t="s">
        <v>133</v>
      </c>
      <c r="D42" s="71">
        <f t="shared" ref="D42:D73" si="14">AD42</f>
        <v>408</v>
      </c>
      <c r="E42" s="99">
        <f>$U$3</f>
        <v>1361</v>
      </c>
      <c r="F42" s="46">
        <f>IF($U$4-AF42&lt;0,1,$U$4-AF42)</f>
        <v>1280</v>
      </c>
      <c r="G42" s="46">
        <f>IF(AE42-$U$5&lt;0,1,AE42-$U$5)</f>
        <v>1</v>
      </c>
      <c r="H42" s="49">
        <f>IF(D42-F42&lt;0,1,IF(E42-G42&lt;0,-1,IF(D42-F42*2&lt;0,2,IF(E42-G42*2&lt;0,-2,IF(D42-F42*3&lt;0,3,IF(E42-G42*3&lt;0,-3,IF(D42-F42*4&lt;0,4,IF(E42-G42*4&lt;0,-4,-9))))))))</f>
        <v>1</v>
      </c>
      <c r="I42" s="46">
        <f>E42-(ROUNDUP(D42/F42,0)-1)*G42</f>
        <v>1361</v>
      </c>
      <c r="J42" s="68"/>
      <c r="K42" s="68"/>
      <c r="L42" s="68"/>
      <c r="M42" s="68"/>
      <c r="N42" s="68"/>
      <c r="O42" s="68"/>
      <c r="P42" s="68"/>
      <c r="Q42" s="51" t="s">
        <v>56</v>
      </c>
      <c r="R42" s="52">
        <v>5</v>
      </c>
      <c r="S42" s="52">
        <v>112</v>
      </c>
      <c r="T42" s="52">
        <v>120</v>
      </c>
      <c r="U42" s="52">
        <v>88</v>
      </c>
      <c r="V42" s="52">
        <v>40</v>
      </c>
      <c r="W42" s="52">
        <v>115</v>
      </c>
      <c r="X42" s="52">
        <f t="shared" ref="X42:X73" si="15">W42+V42+U42+T42</f>
        <v>363</v>
      </c>
      <c r="Y42" s="54">
        <v>8</v>
      </c>
      <c r="Z42" s="54">
        <v>6.0952000000000002</v>
      </c>
      <c r="AA42" s="54">
        <v>2.0952000000000002</v>
      </c>
      <c r="AB42" s="54">
        <v>8</v>
      </c>
      <c r="AC42" s="54">
        <f t="shared" si="7"/>
        <v>24.1904</v>
      </c>
      <c r="AD42" s="56">
        <f t="shared" si="11"/>
        <v>408</v>
      </c>
      <c r="AE42" s="56">
        <f t="shared" si="12"/>
        <v>306</v>
      </c>
      <c r="AF42" s="56">
        <f t="shared" si="13"/>
        <v>96</v>
      </c>
      <c r="AG42" s="56">
        <f t="shared" ref="AG42:AG73" si="16">ROUND(W42+AB42*($Q$3-1),0)</f>
        <v>267</v>
      </c>
    </row>
    <row r="43" spans="1:33">
      <c r="A43" s="154"/>
      <c r="B43" s="46">
        <v>4</v>
      </c>
      <c r="C43" s="46" t="s">
        <v>129</v>
      </c>
      <c r="D43" s="71">
        <f t="shared" si="14"/>
        <v>468</v>
      </c>
      <c r="E43" s="99">
        <f>$V$3</f>
        <v>1521</v>
      </c>
      <c r="F43" s="46">
        <f>IF($V$4-AF43&lt;0,1,$V$4-AF43)</f>
        <v>1024.2</v>
      </c>
      <c r="G43" s="46">
        <f>IF(AE43-$V$5&lt;0,1,AE43-$V$5)</f>
        <v>1</v>
      </c>
      <c r="H43" s="49">
        <f>IF(E43-G43&lt;0,-1,IF(D43-F43&lt;0,1,IF(E43-G43*2&lt;0,-2,IF(D43-F43*2&lt;0,2,IF(E43-G43*3&lt;0,-3,IF(D43-F43*3&lt;0,3,IF(E43-G43*4&lt;0,-4,-9)))))))</f>
        <v>1</v>
      </c>
      <c r="I43" s="46">
        <f>E43-ROUNDUP(D43/F43,0)*G43</f>
        <v>1520</v>
      </c>
      <c r="J43" s="68"/>
      <c r="K43" s="68"/>
      <c r="L43" s="68"/>
      <c r="M43" s="68"/>
      <c r="N43" s="68"/>
      <c r="O43" s="68"/>
      <c r="P43" s="68"/>
      <c r="Q43" s="51" t="s">
        <v>50</v>
      </c>
      <c r="R43" s="52">
        <v>5</v>
      </c>
      <c r="S43" s="52">
        <v>112</v>
      </c>
      <c r="T43" s="52">
        <v>160</v>
      </c>
      <c r="U43" s="52">
        <v>80</v>
      </c>
      <c r="V43" s="52">
        <v>90</v>
      </c>
      <c r="W43" s="52">
        <v>100</v>
      </c>
      <c r="X43" s="52">
        <f t="shared" si="15"/>
        <v>430</v>
      </c>
      <c r="Y43" s="54">
        <v>8</v>
      </c>
      <c r="Z43" s="54">
        <v>5.0999999999999996</v>
      </c>
      <c r="AA43" s="54">
        <v>3.1</v>
      </c>
      <c r="AB43" s="54">
        <v>7</v>
      </c>
      <c r="AC43" s="54">
        <f t="shared" si="7"/>
        <v>23.2</v>
      </c>
      <c r="AD43" s="56">
        <f t="shared" si="11"/>
        <v>468</v>
      </c>
      <c r="AE43" s="56">
        <f t="shared" si="12"/>
        <v>265.5</v>
      </c>
      <c r="AF43" s="56">
        <f t="shared" si="13"/>
        <v>178.79999999999998</v>
      </c>
      <c r="AG43" s="56">
        <f t="shared" si="16"/>
        <v>233</v>
      </c>
    </row>
    <row r="44" spans="1:33">
      <c r="A44" s="155"/>
      <c r="B44" s="46">
        <v>5</v>
      </c>
      <c r="C44" s="46" t="s">
        <v>145</v>
      </c>
      <c r="D44" s="71">
        <f t="shared" si="14"/>
        <v>408</v>
      </c>
      <c r="E44" s="99">
        <f>$W$3</f>
        <v>1719</v>
      </c>
      <c r="F44" s="46">
        <f>IF($W$4-AF44&lt;0,1,$W$4-AF44)</f>
        <v>1004.8</v>
      </c>
      <c r="G44" s="46">
        <f>IF(AE44-$W$5&lt;0,1,AE44-$W$5)</f>
        <v>1</v>
      </c>
      <c r="H44" s="49">
        <f>IF(D44-F44&lt;0,1,IF(E44-G44&lt;0,-1,IF(D44-F44*2&lt;0,2,IF(E44-G44*2&lt;0,-2,IF(D44-F44*3&lt;0,3,IF(E44-G44*3&lt;0,-3,IF(D44-F44*4&lt;0,4,IF(E44-G44*4&lt;0,-4,-9))))))))</f>
        <v>1</v>
      </c>
      <c r="I44" s="46">
        <f>E44-(ROUNDUP(D44/F44,0)-1)*G44</f>
        <v>1719</v>
      </c>
      <c r="J44" s="68"/>
      <c r="K44" s="68"/>
      <c r="L44" s="68"/>
      <c r="M44" s="68"/>
      <c r="N44" s="68"/>
      <c r="O44" s="68"/>
      <c r="P44" s="68"/>
      <c r="Q44" s="51" t="s">
        <v>54</v>
      </c>
      <c r="R44" s="52">
        <v>4</v>
      </c>
      <c r="S44" s="52">
        <v>116</v>
      </c>
      <c r="T44" s="52">
        <v>120</v>
      </c>
      <c r="U44" s="52">
        <v>88</v>
      </c>
      <c r="V44" s="52">
        <v>51</v>
      </c>
      <c r="W44" s="52">
        <v>75</v>
      </c>
      <c r="X44" s="52">
        <f t="shared" si="15"/>
        <v>334</v>
      </c>
      <c r="Y44" s="54">
        <v>8</v>
      </c>
      <c r="Z44" s="54">
        <v>5.9</v>
      </c>
      <c r="AA44" s="54">
        <v>3.4</v>
      </c>
      <c r="AB44" s="54">
        <v>5</v>
      </c>
      <c r="AC44" s="54">
        <f t="shared" si="7"/>
        <v>22.3</v>
      </c>
      <c r="AD44" s="56">
        <f t="shared" si="11"/>
        <v>408</v>
      </c>
      <c r="AE44" s="56">
        <f t="shared" si="12"/>
        <v>300</v>
      </c>
      <c r="AF44" s="56">
        <f t="shared" si="13"/>
        <v>139.19999999999999</v>
      </c>
      <c r="AG44" s="56">
        <f t="shared" si="16"/>
        <v>170</v>
      </c>
    </row>
    <row r="45" spans="1:33" ht="14.1" customHeight="1">
      <c r="A45" s="151" t="s">
        <v>134</v>
      </c>
      <c r="B45" s="46">
        <v>1</v>
      </c>
      <c r="C45" s="46" t="s">
        <v>134</v>
      </c>
      <c r="D45" s="71">
        <f t="shared" si="14"/>
        <v>459</v>
      </c>
      <c r="E45" s="99">
        <f>$S$3</f>
        <v>1833</v>
      </c>
      <c r="F45" s="46">
        <f>IF($S$4-AF45&lt;0,1,$S$4-AF45)</f>
        <v>1274.4000000000001</v>
      </c>
      <c r="G45" s="46">
        <f>IF(AE45-$S$5&lt;0,1,AE45-$S$5)</f>
        <v>1</v>
      </c>
      <c r="H45" s="49">
        <f>IF(D45-F45&lt;0,1,IF(E45-G45&lt;0,-1,IF(D45-F45*2&lt;0,2,IF(E45-G45*2&lt;0,-2,IF(D45-F45*3&lt;0,3,IF(E45-G45*3&lt;0,-3,IF(D45-F45*4&lt;0,4,IF(E45-G45*4&lt;0,-4,-9))))))))</f>
        <v>1</v>
      </c>
      <c r="I45" s="46">
        <f>E45-(ROUNDUP(D45/F45,0)-1)*G45</f>
        <v>1833</v>
      </c>
      <c r="J45" s="68"/>
      <c r="K45" s="68"/>
      <c r="L45" s="68"/>
      <c r="M45" s="68"/>
      <c r="N45" s="68"/>
      <c r="O45" s="68"/>
      <c r="P45" s="68"/>
      <c r="Q45" s="51" t="s">
        <v>135</v>
      </c>
      <c r="R45" s="52">
        <v>4</v>
      </c>
      <c r="S45" s="52">
        <v>124</v>
      </c>
      <c r="T45" s="52">
        <v>135</v>
      </c>
      <c r="U45" s="52">
        <v>93</v>
      </c>
      <c r="V45" s="52">
        <v>30</v>
      </c>
      <c r="W45" s="53">
        <v>105</v>
      </c>
      <c r="X45" s="52">
        <f t="shared" si="15"/>
        <v>363</v>
      </c>
      <c r="Y45" s="54">
        <v>9</v>
      </c>
      <c r="Z45" s="54">
        <v>6.1111000000000004</v>
      </c>
      <c r="AA45" s="54">
        <v>2</v>
      </c>
      <c r="AB45" s="54">
        <v>7</v>
      </c>
      <c r="AC45" s="54">
        <f t="shared" si="7"/>
        <v>24.1111</v>
      </c>
      <c r="AD45" s="56">
        <f t="shared" si="11"/>
        <v>459</v>
      </c>
      <c r="AE45" s="56">
        <f t="shared" si="12"/>
        <v>313.5</v>
      </c>
      <c r="AF45" s="56">
        <f t="shared" si="13"/>
        <v>81.599999999999994</v>
      </c>
      <c r="AG45" s="56">
        <f t="shared" si="16"/>
        <v>238</v>
      </c>
    </row>
    <row r="46" spans="1:33">
      <c r="A46" s="154"/>
      <c r="B46" s="46">
        <v>2</v>
      </c>
      <c r="C46" s="47" t="s">
        <v>23</v>
      </c>
      <c r="D46" s="73">
        <f t="shared" si="14"/>
        <v>498</v>
      </c>
      <c r="E46" s="99">
        <f>$T$3</f>
        <v>1797</v>
      </c>
      <c r="F46" s="46">
        <f>IF($T$4-AF46&lt;0,1,$T$4-AF46)</f>
        <v>1207.4000000000001</v>
      </c>
      <c r="G46" s="46">
        <f>IF(AE46-$T$5&lt;0,1,AE46-$T$5)</f>
        <v>1</v>
      </c>
      <c r="H46" s="49">
        <f>IF(E46-G46&lt;0,-1,IF(D46-F46&lt;0,1,IF(E46-G46*2&lt;0,-2,IF(D46-F46*2&lt;0,2,IF(E46-G46*3&lt;0,-3,IF(D46-F46*3&lt;0,3,IF(E46-G46*4&lt;0,-4,-9)))))))</f>
        <v>1</v>
      </c>
      <c r="I46" s="46">
        <f>E46-ROUNDUP(D46/F46,0)*G46</f>
        <v>1796</v>
      </c>
      <c r="J46" s="68"/>
      <c r="K46" s="68"/>
      <c r="L46" s="68"/>
      <c r="M46" s="68"/>
      <c r="N46" s="68"/>
      <c r="O46" s="68"/>
      <c r="P46" s="68"/>
      <c r="Q46" s="51" t="s">
        <v>188</v>
      </c>
      <c r="R46" s="52">
        <v>6</v>
      </c>
      <c r="S46" s="52">
        <v>172</v>
      </c>
      <c r="T46" s="52">
        <v>180</v>
      </c>
      <c r="U46" s="53">
        <v>180</v>
      </c>
      <c r="V46" s="52">
        <v>60</v>
      </c>
      <c r="W46" s="52">
        <v>300</v>
      </c>
      <c r="X46" s="53">
        <f t="shared" si="15"/>
        <v>720</v>
      </c>
      <c r="Y46" s="54">
        <v>8</v>
      </c>
      <c r="Z46" s="55">
        <v>7.8461999999999996</v>
      </c>
      <c r="AA46" s="54">
        <v>3.0769000000000002</v>
      </c>
      <c r="AB46" s="55">
        <v>12</v>
      </c>
      <c r="AC46" s="55">
        <f t="shared" si="7"/>
        <v>30.923099999999998</v>
      </c>
      <c r="AD46" s="56">
        <f t="shared" si="11"/>
        <v>498</v>
      </c>
      <c r="AE46" s="57">
        <f t="shared" si="12"/>
        <v>493.5</v>
      </c>
      <c r="AF46" s="56">
        <f t="shared" si="13"/>
        <v>141.6</v>
      </c>
      <c r="AG46" s="56">
        <f t="shared" si="16"/>
        <v>528</v>
      </c>
    </row>
    <row r="47" spans="1:33">
      <c r="A47" s="154"/>
      <c r="B47" s="46">
        <v>3</v>
      </c>
      <c r="C47" s="46" t="s">
        <v>189</v>
      </c>
      <c r="D47" s="71">
        <f t="shared" si="14"/>
        <v>468</v>
      </c>
      <c r="E47" s="99">
        <f>$U$3</f>
        <v>1361</v>
      </c>
      <c r="F47" s="46">
        <f>IF($U$4-AF47&lt;0,1,$U$4-AF47)</f>
        <v>1184</v>
      </c>
      <c r="G47" s="46">
        <f>IF(AE47-$U$5&lt;0,1,AE47-$U$5)</f>
        <v>1</v>
      </c>
      <c r="H47" s="49">
        <f>IF(D47-F47&lt;0,1,IF(E47-G47&lt;0,-1,IF(D47-F47*2&lt;0,2,IF(E47-G47*2&lt;0,-2,IF(D47-F47*3&lt;0,3,IF(E47-G47*3&lt;0,-3,IF(D47-F47*4&lt;0,4,IF(E47-G47*4&lt;0,-4,-9))))))))</f>
        <v>1</v>
      </c>
      <c r="I47" s="46">
        <f>E47-(ROUNDUP(D47/F47,0)-1)*G47</f>
        <v>1361</v>
      </c>
      <c r="J47" s="68"/>
      <c r="K47" s="68"/>
      <c r="L47" s="68"/>
      <c r="M47" s="68"/>
      <c r="N47" s="68"/>
      <c r="O47" s="68"/>
      <c r="P47" s="68"/>
      <c r="Q47" s="51" t="s">
        <v>54</v>
      </c>
      <c r="R47" s="52">
        <v>6</v>
      </c>
      <c r="S47" s="52">
        <v>132</v>
      </c>
      <c r="T47" s="52">
        <v>160</v>
      </c>
      <c r="U47" s="52">
        <v>92</v>
      </c>
      <c r="V47" s="52">
        <v>82</v>
      </c>
      <c r="W47" s="52">
        <v>170</v>
      </c>
      <c r="X47" s="52">
        <f t="shared" si="15"/>
        <v>504</v>
      </c>
      <c r="Y47" s="54">
        <v>8</v>
      </c>
      <c r="Z47" s="54">
        <v>4.4800000000000004</v>
      </c>
      <c r="AA47" s="54">
        <v>4.08</v>
      </c>
      <c r="AB47" s="54">
        <v>8</v>
      </c>
      <c r="AC47" s="54">
        <f t="shared" si="7"/>
        <v>24.560000000000002</v>
      </c>
      <c r="AD47" s="56">
        <f t="shared" si="11"/>
        <v>468</v>
      </c>
      <c r="AE47" s="56">
        <f t="shared" si="12"/>
        <v>265.5</v>
      </c>
      <c r="AF47" s="56">
        <f t="shared" si="13"/>
        <v>192</v>
      </c>
      <c r="AG47" s="56">
        <f t="shared" si="16"/>
        <v>322</v>
      </c>
    </row>
    <row r="48" spans="1:33">
      <c r="A48" s="154"/>
      <c r="B48" s="46">
        <v>4</v>
      </c>
      <c r="C48" s="46" t="s">
        <v>136</v>
      </c>
      <c r="D48" s="71">
        <f t="shared" si="14"/>
        <v>408</v>
      </c>
      <c r="E48" s="99">
        <f>$V$3</f>
        <v>1521</v>
      </c>
      <c r="F48" s="46">
        <f>IF($V$4-AF48&lt;0,1,$V$4-AF48)</f>
        <v>1068.5999999999999</v>
      </c>
      <c r="G48" s="46">
        <f>IF(AE48-$V$5&lt;0,1,AE48-$V$5)</f>
        <v>1</v>
      </c>
      <c r="H48" s="49">
        <f>IF(E48-G48&lt;0,-1,IF(D48-F48&lt;0,1,IF(E48-G48*2&lt;0,-2,IF(D48-F48*2&lt;0,2,IF(E48-G48*3&lt;0,-3,IF(D48-F48*3&lt;0,3,IF(E48-G48*4&lt;0,-4,-9)))))))</f>
        <v>1</v>
      </c>
      <c r="I48" s="46">
        <f>E48-ROUNDUP(D48/F48,0)*G48</f>
        <v>1520</v>
      </c>
      <c r="J48" s="68"/>
      <c r="K48" s="68"/>
      <c r="L48" s="68"/>
      <c r="M48" s="68"/>
      <c r="N48" s="68"/>
      <c r="O48" s="68"/>
      <c r="P48" s="68"/>
      <c r="Q48" s="51" t="s">
        <v>245</v>
      </c>
      <c r="R48" s="52">
        <v>3</v>
      </c>
      <c r="S48" s="52">
        <v>112</v>
      </c>
      <c r="T48" s="52">
        <v>120</v>
      </c>
      <c r="U48" s="52">
        <v>72</v>
      </c>
      <c r="V48" s="52">
        <v>49</v>
      </c>
      <c r="W48" s="52">
        <v>90</v>
      </c>
      <c r="X48" s="52">
        <f t="shared" si="15"/>
        <v>331</v>
      </c>
      <c r="Y48" s="54">
        <v>8</v>
      </c>
      <c r="Z48" s="54">
        <v>4.8</v>
      </c>
      <c r="AA48" s="54">
        <v>3.3</v>
      </c>
      <c r="AB48" s="54">
        <v>6</v>
      </c>
      <c r="AC48" s="54">
        <f t="shared" si="7"/>
        <v>22.1</v>
      </c>
      <c r="AD48" s="56">
        <f t="shared" si="11"/>
        <v>408</v>
      </c>
      <c r="AE48" s="56">
        <f t="shared" si="12"/>
        <v>244.5</v>
      </c>
      <c r="AF48" s="56">
        <f t="shared" si="13"/>
        <v>134.4</v>
      </c>
      <c r="AG48" s="56">
        <f t="shared" si="16"/>
        <v>204</v>
      </c>
    </row>
    <row r="49" spans="1:33">
      <c r="A49" s="155"/>
      <c r="B49" s="46">
        <v>5</v>
      </c>
      <c r="C49" s="47" t="s">
        <v>120</v>
      </c>
      <c r="D49" s="73">
        <f t="shared" si="14"/>
        <v>634.5</v>
      </c>
      <c r="E49" s="99">
        <f>$W$3</f>
        <v>1719</v>
      </c>
      <c r="F49" s="46">
        <f>IF($W$4-AF49&lt;0,1,$W$4-AF49)</f>
        <v>1031.2</v>
      </c>
      <c r="G49" s="46">
        <f>IF(AE49-$W$5&lt;0,1,AE49-$W$5)</f>
        <v>136.04000000000002</v>
      </c>
      <c r="H49" s="49">
        <f>IF(D49-F49&lt;0,1,IF(E49-G49&lt;0,-1,IF(D49-F49*2&lt;0,2,IF(E49-G49*2&lt;0,-2,IF(D49-F49*3&lt;0,3,IF(E49-G49*3&lt;0,-3,IF(D49-F49*4&lt;0,4,IF(E49-G49*4&lt;0,-4,-9))))))))</f>
        <v>1</v>
      </c>
      <c r="I49" s="46">
        <f>E49-(ROUNDUP(D49/F49,0)-1)*G49</f>
        <v>1719</v>
      </c>
      <c r="J49" s="68"/>
      <c r="K49" s="68"/>
      <c r="L49" s="68"/>
      <c r="M49" s="68"/>
      <c r="N49" s="68"/>
      <c r="O49" s="68"/>
      <c r="P49" s="68"/>
      <c r="Q49" s="51" t="s">
        <v>161</v>
      </c>
      <c r="R49" s="52">
        <v>5</v>
      </c>
      <c r="S49" s="52">
        <v>112</v>
      </c>
      <c r="T49" s="52">
        <v>195</v>
      </c>
      <c r="U49" s="53">
        <v>150</v>
      </c>
      <c r="V49" s="52">
        <v>54</v>
      </c>
      <c r="W49" s="52">
        <v>0</v>
      </c>
      <c r="X49" s="52">
        <f t="shared" si="15"/>
        <v>399</v>
      </c>
      <c r="Y49" s="55">
        <v>12</v>
      </c>
      <c r="Z49" s="55">
        <v>7.0603999999999996</v>
      </c>
      <c r="AA49" s="54">
        <v>2.0857000000000001</v>
      </c>
      <c r="AB49" s="54"/>
      <c r="AC49" s="54">
        <f t="shared" ref="AC49:AC80" si="17">AB49+AA49+Z49+Y49</f>
        <v>21.146100000000001</v>
      </c>
      <c r="AD49" s="57">
        <f t="shared" ref="AD49:AD59" si="18">ROUND(T49+Y49*($Q$3-1),0)*1.5</f>
        <v>634.5</v>
      </c>
      <c r="AE49" s="57">
        <f>ROUND(U49+Z49*($Q$3-1),0)*1.5*1.04</f>
        <v>443.04</v>
      </c>
      <c r="AF49" s="56">
        <f t="shared" si="13"/>
        <v>112.8</v>
      </c>
      <c r="AG49" s="56">
        <f t="shared" si="16"/>
        <v>0</v>
      </c>
    </row>
    <row r="50" spans="1:33" ht="14.1" customHeight="1">
      <c r="A50" s="151" t="s">
        <v>29</v>
      </c>
      <c r="B50" s="46">
        <v>1</v>
      </c>
      <c r="C50" s="46" t="s">
        <v>29</v>
      </c>
      <c r="D50" s="71">
        <f t="shared" si="14"/>
        <v>585</v>
      </c>
      <c r="E50" s="99">
        <f>$S$3</f>
        <v>1833</v>
      </c>
      <c r="F50" s="46">
        <f>IF($S$4-AF50&lt;0,1,$S$4-AF50)</f>
        <v>1238.4000000000001</v>
      </c>
      <c r="G50" s="46">
        <f>IF(AE50-$S$5&lt;0,1,AE50-$S$5)</f>
        <v>1</v>
      </c>
      <c r="H50" s="49">
        <f>IF(D50-F50&lt;0,1,IF(E50-G50&lt;0,-1,IF(D50-F50*2&lt;0,2,IF(E50-G50*2&lt;0,-2,IF(D50-F50*3&lt;0,3,IF(E50-G50*3&lt;0,-3,IF(D50-F50*4&lt;0,4,IF(E50-G50*4&lt;0,-4,-9))))))))</f>
        <v>1</v>
      </c>
      <c r="I50" s="46">
        <f>E50-(ROUNDUP(D50/F50,0)-1)*G50</f>
        <v>1833</v>
      </c>
      <c r="J50" s="68"/>
      <c r="K50" s="68"/>
      <c r="L50" s="68"/>
      <c r="M50" s="68"/>
      <c r="N50" s="68"/>
      <c r="O50" s="68"/>
      <c r="P50" s="68"/>
      <c r="Q50" s="51" t="s">
        <v>54</v>
      </c>
      <c r="R50" s="52">
        <v>5</v>
      </c>
      <c r="S50" s="52">
        <v>164</v>
      </c>
      <c r="T50" s="52">
        <v>200</v>
      </c>
      <c r="U50" s="52">
        <v>136</v>
      </c>
      <c r="V50" s="52">
        <v>50</v>
      </c>
      <c r="W50" s="53">
        <v>360</v>
      </c>
      <c r="X50" s="53">
        <f t="shared" si="15"/>
        <v>746</v>
      </c>
      <c r="Y50" s="55">
        <v>10</v>
      </c>
      <c r="Z50" s="55">
        <v>6.8</v>
      </c>
      <c r="AA50" s="54">
        <v>2.5</v>
      </c>
      <c r="AB50" s="54">
        <v>10</v>
      </c>
      <c r="AC50" s="54">
        <f t="shared" si="17"/>
        <v>29.3</v>
      </c>
      <c r="AD50" s="56">
        <f t="shared" si="18"/>
        <v>585</v>
      </c>
      <c r="AE50" s="56">
        <f t="shared" ref="AE50:AE59" si="19">ROUND(U50+Z50*($Q$3-1),0)*1.5</f>
        <v>397.5</v>
      </c>
      <c r="AF50" s="56">
        <f t="shared" si="13"/>
        <v>117.6</v>
      </c>
      <c r="AG50" s="56">
        <f t="shared" si="16"/>
        <v>550</v>
      </c>
    </row>
    <row r="51" spans="1:33">
      <c r="A51" s="154"/>
      <c r="B51" s="46">
        <v>2</v>
      </c>
      <c r="C51" s="46" t="s">
        <v>109</v>
      </c>
      <c r="D51" s="71">
        <f t="shared" si="14"/>
        <v>621</v>
      </c>
      <c r="E51" s="99">
        <f>$T$3</f>
        <v>1797</v>
      </c>
      <c r="F51" s="46">
        <f>IF($T$4-AF51&lt;0,1,$T$4-AF51)</f>
        <v>1121</v>
      </c>
      <c r="G51" s="46">
        <f>IF(AE51-$T$5&lt;0,1,AE51-$T$5)</f>
        <v>1</v>
      </c>
      <c r="H51" s="49">
        <f>IF(E51-G51&lt;0,-1,IF(D51-F51&lt;0,1,IF(E51-G51*2&lt;0,-2,IF(D51-F51*2&lt;0,2,IF(E51-G51*3&lt;0,-3,IF(D51-F51*3&lt;0,3,IF(E51-G51*4&lt;0,-4,-9)))))))</f>
        <v>1</v>
      </c>
      <c r="I51" s="46">
        <f>E51-ROUNDUP(D51/F51,0)*G51</f>
        <v>1796</v>
      </c>
      <c r="J51" s="68"/>
      <c r="K51" s="68"/>
      <c r="L51" s="68"/>
      <c r="M51" s="68"/>
      <c r="N51" s="68"/>
      <c r="O51" s="68"/>
      <c r="P51" s="68"/>
      <c r="Q51" s="51" t="s">
        <v>28</v>
      </c>
      <c r="R51" s="52">
        <v>3</v>
      </c>
      <c r="S51" s="52">
        <v>120</v>
      </c>
      <c r="T51" s="53">
        <v>300</v>
      </c>
      <c r="U51" s="53">
        <v>180</v>
      </c>
      <c r="V51" s="53">
        <v>150</v>
      </c>
      <c r="W51" s="53">
        <v>410</v>
      </c>
      <c r="X51" s="53">
        <f t="shared" si="15"/>
        <v>1040</v>
      </c>
      <c r="Y51" s="54">
        <v>6</v>
      </c>
      <c r="Z51" s="54">
        <v>4.0999999999999996</v>
      </c>
      <c r="AA51" s="54">
        <v>2.1</v>
      </c>
      <c r="AB51" s="54">
        <v>6</v>
      </c>
      <c r="AC51" s="54">
        <f t="shared" si="17"/>
        <v>18.2</v>
      </c>
      <c r="AD51" s="56">
        <f t="shared" si="18"/>
        <v>621</v>
      </c>
      <c r="AE51" s="56">
        <f t="shared" si="19"/>
        <v>387</v>
      </c>
      <c r="AF51" s="56">
        <f t="shared" si="13"/>
        <v>228</v>
      </c>
      <c r="AG51" s="56">
        <f t="shared" si="16"/>
        <v>524</v>
      </c>
    </row>
    <row r="52" spans="1:33">
      <c r="A52" s="154"/>
      <c r="B52" s="46">
        <v>3</v>
      </c>
      <c r="C52" s="46" t="s">
        <v>176</v>
      </c>
      <c r="D52" s="71">
        <f t="shared" si="14"/>
        <v>459</v>
      </c>
      <c r="E52" s="99">
        <f>$U$3</f>
        <v>1361</v>
      </c>
      <c r="F52" s="46">
        <f>IF($U$4-AF52&lt;0,1,$U$4-AF52)</f>
        <v>1283.5999999999999</v>
      </c>
      <c r="G52" s="46">
        <f>IF(AE52-$U$5&lt;0,1,AE52-$U$5)</f>
        <v>1</v>
      </c>
      <c r="H52" s="49">
        <f>IF(D52-F52&lt;0,1,IF(E52-G52&lt;0,-1,IF(D52-F52*2&lt;0,2,IF(E52-G52*2&lt;0,-2,IF(D52-F52*3&lt;0,3,IF(E52-G52*3&lt;0,-3,IF(D52-F52*4&lt;0,4,IF(E52-G52*4&lt;0,-4,-9))))))))</f>
        <v>1</v>
      </c>
      <c r="I52" s="46">
        <f>E52-(ROUNDUP(D52/F52,0)-1)*G52</f>
        <v>1361</v>
      </c>
      <c r="J52" s="68"/>
      <c r="K52" s="68"/>
      <c r="L52" s="68"/>
      <c r="M52" s="68"/>
      <c r="N52" s="68"/>
      <c r="O52" s="68"/>
      <c r="P52" s="68"/>
      <c r="Q52" s="51" t="s">
        <v>158</v>
      </c>
      <c r="R52" s="52">
        <v>3</v>
      </c>
      <c r="S52" s="52">
        <v>116</v>
      </c>
      <c r="T52" s="52">
        <v>135</v>
      </c>
      <c r="U52" s="52">
        <v>85</v>
      </c>
      <c r="V52" s="52">
        <v>34</v>
      </c>
      <c r="W52" s="52">
        <v>90</v>
      </c>
      <c r="X52" s="52">
        <f t="shared" si="15"/>
        <v>344</v>
      </c>
      <c r="Y52" s="54">
        <v>9</v>
      </c>
      <c r="Z52" s="54">
        <v>5.6856999999999998</v>
      </c>
      <c r="AA52" s="54">
        <v>2.2856999999999998</v>
      </c>
      <c r="AB52" s="54">
        <v>6</v>
      </c>
      <c r="AC52" s="54">
        <f t="shared" si="17"/>
        <v>22.971399999999999</v>
      </c>
      <c r="AD52" s="56">
        <f t="shared" si="18"/>
        <v>459</v>
      </c>
      <c r="AE52" s="56">
        <f t="shared" si="19"/>
        <v>289.5</v>
      </c>
      <c r="AF52" s="56">
        <f t="shared" si="13"/>
        <v>92.399999999999991</v>
      </c>
      <c r="AG52" s="56">
        <f t="shared" si="16"/>
        <v>204</v>
      </c>
    </row>
    <row r="53" spans="1:33">
      <c r="A53" s="154"/>
      <c r="B53" s="46">
        <v>4</v>
      </c>
      <c r="C53" s="46" t="s">
        <v>150</v>
      </c>
      <c r="D53" s="71">
        <f t="shared" si="14"/>
        <v>258</v>
      </c>
      <c r="E53" s="99">
        <f>$V$3</f>
        <v>1521</v>
      </c>
      <c r="F53" s="46">
        <f>IF($V$4-AF53&lt;0,1,$V$4-AF53)</f>
        <v>1138.2</v>
      </c>
      <c r="G53" s="46">
        <f>IF(AE53-$V$5&lt;0,1,AE53-$V$5)</f>
        <v>1</v>
      </c>
      <c r="H53" s="49">
        <f>IF(E53-G53&lt;0,-1,IF(D53-F53&lt;0,1,IF(E53-G53*2&lt;0,-2,IF(D53-F53*2&lt;0,2,IF(E53-G53*3&lt;0,-3,IF(D53-F53*3&lt;0,3,IF(E53-G53*4&lt;0,-4,-9)))))))</f>
        <v>1</v>
      </c>
      <c r="I53" s="46">
        <f>E53-ROUNDUP(D53/F53,0)*G53</f>
        <v>1520</v>
      </c>
      <c r="J53" s="68"/>
      <c r="K53" s="68"/>
      <c r="L53" s="68"/>
      <c r="M53" s="68"/>
      <c r="N53" s="68"/>
      <c r="O53" s="68"/>
      <c r="P53" s="68"/>
      <c r="Q53" s="51" t="s">
        <v>56</v>
      </c>
      <c r="R53" s="52">
        <v>5</v>
      </c>
      <c r="S53" s="52">
        <v>116</v>
      </c>
      <c r="T53" s="52">
        <v>1</v>
      </c>
      <c r="U53" s="52">
        <v>1</v>
      </c>
      <c r="V53" s="52">
        <v>1</v>
      </c>
      <c r="W53" s="52">
        <v>1</v>
      </c>
      <c r="X53" s="52">
        <f t="shared" si="15"/>
        <v>4</v>
      </c>
      <c r="Y53" s="54">
        <v>9</v>
      </c>
      <c r="Z53" s="54">
        <v>4.2857000000000003</v>
      </c>
      <c r="AA53" s="54">
        <v>2.7856999999999998</v>
      </c>
      <c r="AB53" s="55">
        <v>13</v>
      </c>
      <c r="AC53" s="55">
        <f t="shared" si="17"/>
        <v>29.071400000000001</v>
      </c>
      <c r="AD53" s="56">
        <f t="shared" si="18"/>
        <v>258</v>
      </c>
      <c r="AE53" s="56">
        <f t="shared" si="19"/>
        <v>123</v>
      </c>
      <c r="AF53" s="56">
        <f t="shared" si="13"/>
        <v>64.8</v>
      </c>
      <c r="AG53" s="56">
        <f t="shared" si="16"/>
        <v>248</v>
      </c>
    </row>
    <row r="54" spans="1:33">
      <c r="A54" s="155"/>
      <c r="B54" s="46">
        <v>5</v>
      </c>
      <c r="C54" s="46" t="s">
        <v>137</v>
      </c>
      <c r="D54" s="71">
        <f t="shared" si="14"/>
        <v>424.5</v>
      </c>
      <c r="E54" s="99">
        <f>$W$3</f>
        <v>1719</v>
      </c>
      <c r="F54" s="46">
        <f>IF($W$4-AF54&lt;0,1,$W$4-AF54)</f>
        <v>954.4</v>
      </c>
      <c r="G54" s="46">
        <f>IF(AE54-$W$5&lt;0,1,AE54-$W$5)</f>
        <v>1</v>
      </c>
      <c r="H54" s="49">
        <f>IF(D54-F54&lt;0,1,IF(E54-G54&lt;0,-1,IF(D54-F54*2&lt;0,2,IF(E54-G54*2&lt;0,-2,IF(D54-F54*3&lt;0,3,IF(E54-G54*3&lt;0,-3,IF(D54-F54*4&lt;0,4,IF(E54-G54*4&lt;0,-4,-9))))))))</f>
        <v>1</v>
      </c>
      <c r="I54" s="46">
        <f>E54-(ROUNDUP(D54/F54,0)-1)*G54</f>
        <v>1719</v>
      </c>
      <c r="J54" s="68"/>
      <c r="K54" s="68"/>
      <c r="L54" s="68"/>
      <c r="M54" s="68"/>
      <c r="N54" s="68"/>
      <c r="O54" s="68"/>
      <c r="P54" s="68"/>
      <c r="Q54" s="51" t="s">
        <v>175</v>
      </c>
      <c r="R54" s="52">
        <v>4</v>
      </c>
      <c r="S54" s="52">
        <v>112</v>
      </c>
      <c r="T54" s="52">
        <v>150</v>
      </c>
      <c r="U54" s="52">
        <v>75</v>
      </c>
      <c r="V54" s="52">
        <v>95</v>
      </c>
      <c r="W54" s="52">
        <v>150</v>
      </c>
      <c r="X54" s="52">
        <f t="shared" si="15"/>
        <v>470</v>
      </c>
      <c r="Y54" s="54">
        <v>7</v>
      </c>
      <c r="Z54" s="54">
        <v>4.8</v>
      </c>
      <c r="AA54" s="54">
        <v>3.3</v>
      </c>
      <c r="AB54" s="54">
        <v>7</v>
      </c>
      <c r="AC54" s="54">
        <f t="shared" si="17"/>
        <v>22.1</v>
      </c>
      <c r="AD54" s="56">
        <f t="shared" si="18"/>
        <v>424.5</v>
      </c>
      <c r="AE54" s="56">
        <f t="shared" si="19"/>
        <v>249</v>
      </c>
      <c r="AF54" s="56">
        <f t="shared" si="13"/>
        <v>189.6</v>
      </c>
      <c r="AG54" s="56">
        <f t="shared" si="16"/>
        <v>283</v>
      </c>
    </row>
    <row r="55" spans="1:33" ht="14.1" customHeight="1">
      <c r="A55" s="151" t="s">
        <v>63</v>
      </c>
      <c r="B55" s="46">
        <v>1</v>
      </c>
      <c r="C55" s="46" t="s">
        <v>63</v>
      </c>
      <c r="D55" s="71">
        <f t="shared" si="14"/>
        <v>396</v>
      </c>
      <c r="E55" s="99">
        <f>$S$3</f>
        <v>1833</v>
      </c>
      <c r="F55" s="46">
        <f>IF($S$4-AF55&lt;0,1,$S$4-AF55)</f>
        <v>1354.8</v>
      </c>
      <c r="G55" s="46">
        <f>IF(AE55-$S$5&lt;0,1,AE55-$S$5)</f>
        <v>1</v>
      </c>
      <c r="H55" s="49">
        <f>IF(D55-F55&lt;0,1,IF(E55-G55&lt;0,-1,IF(D55-F55*2&lt;0,2,IF(E55-G55*2&lt;0,-2,IF(D55-F55*3&lt;0,3,IF(E55-G55*3&lt;0,-3,IF(D55-F55*4&lt;0,4,IF(E55-G55*4&lt;0,-4,-9))))))))</f>
        <v>1</v>
      </c>
      <c r="I55" s="46">
        <f>E55-(ROUNDUP(D55/F55,0)-1)*G55</f>
        <v>1833</v>
      </c>
      <c r="J55" s="68"/>
      <c r="K55" s="68"/>
      <c r="L55" s="68"/>
      <c r="M55" s="68"/>
      <c r="N55" s="68"/>
      <c r="O55" s="68"/>
      <c r="P55" s="68"/>
      <c r="Q55" s="51" t="s">
        <v>56</v>
      </c>
      <c r="R55" s="52">
        <v>4</v>
      </c>
      <c r="S55" s="52">
        <v>116</v>
      </c>
      <c r="T55" s="52">
        <v>150</v>
      </c>
      <c r="U55" s="53">
        <v>200</v>
      </c>
      <c r="V55" s="52">
        <v>1</v>
      </c>
      <c r="W55" s="52">
        <v>180</v>
      </c>
      <c r="X55" s="52">
        <f t="shared" si="15"/>
        <v>531</v>
      </c>
      <c r="Y55" s="54">
        <v>6</v>
      </c>
      <c r="Z55" s="54">
        <v>6.1</v>
      </c>
      <c r="AA55" s="54"/>
      <c r="AB55" s="55">
        <v>11</v>
      </c>
      <c r="AC55" s="54">
        <f t="shared" si="17"/>
        <v>23.1</v>
      </c>
      <c r="AD55" s="56">
        <f t="shared" si="18"/>
        <v>396</v>
      </c>
      <c r="AE55" s="56">
        <f t="shared" si="19"/>
        <v>474</v>
      </c>
      <c r="AF55" s="56">
        <f t="shared" si="13"/>
        <v>1.2</v>
      </c>
      <c r="AG55" s="56">
        <f t="shared" si="16"/>
        <v>389</v>
      </c>
    </row>
    <row r="56" spans="1:33">
      <c r="A56" s="154"/>
      <c r="B56" s="46">
        <v>2</v>
      </c>
      <c r="C56" s="47" t="s">
        <v>62</v>
      </c>
      <c r="D56" s="73">
        <f t="shared" si="14"/>
        <v>678</v>
      </c>
      <c r="E56" s="99">
        <f>$T$3</f>
        <v>1797</v>
      </c>
      <c r="F56" s="46">
        <f>IF($T$4-AF56&lt;0,1,$T$4-AF56)</f>
        <v>1347.8</v>
      </c>
      <c r="G56" s="46">
        <f>IF(AE56-$T$5&lt;0,1,AE56-$T$5)</f>
        <v>1</v>
      </c>
      <c r="H56" s="49">
        <f>IF(E56-G56&lt;0,-1,IF(D56-F56&lt;0,1,IF(E56-G56*2&lt;0,-2,IF(D56-F56*2&lt;0,2,IF(E56-G56*3&lt;0,-3,IF(D56-F56*3&lt;0,3,IF(E56-G56*4&lt;0,-4,-9)))))))</f>
        <v>1</v>
      </c>
      <c r="I56" s="46">
        <f>E56-ROUNDUP(D56/F56,0)*G56</f>
        <v>1796</v>
      </c>
      <c r="J56" s="68"/>
      <c r="K56" s="68"/>
      <c r="L56" s="68"/>
      <c r="M56" s="68"/>
      <c r="N56" s="68"/>
      <c r="O56" s="68"/>
      <c r="P56" s="68"/>
      <c r="Q56" s="51" t="s">
        <v>54</v>
      </c>
      <c r="R56" s="52">
        <v>5</v>
      </c>
      <c r="S56" s="52">
        <v>180</v>
      </c>
      <c r="T56" s="53">
        <v>300</v>
      </c>
      <c r="U56" s="53">
        <v>200</v>
      </c>
      <c r="V56" s="52">
        <v>1</v>
      </c>
      <c r="W56" s="53">
        <v>360</v>
      </c>
      <c r="X56" s="53">
        <f t="shared" si="15"/>
        <v>861</v>
      </c>
      <c r="Y56" s="54">
        <v>8</v>
      </c>
      <c r="Z56" s="55">
        <v>9.0832999999999995</v>
      </c>
      <c r="AA56" s="54"/>
      <c r="AB56" s="55">
        <v>15</v>
      </c>
      <c r="AC56" s="55">
        <f t="shared" si="17"/>
        <v>32.083300000000001</v>
      </c>
      <c r="AD56" s="56">
        <f t="shared" si="18"/>
        <v>678</v>
      </c>
      <c r="AE56" s="57">
        <f t="shared" si="19"/>
        <v>559.5</v>
      </c>
      <c r="AF56" s="56">
        <f t="shared" si="13"/>
        <v>1.2</v>
      </c>
      <c r="AG56" s="56">
        <f t="shared" si="16"/>
        <v>645</v>
      </c>
    </row>
    <row r="57" spans="1:33">
      <c r="A57" s="154"/>
      <c r="B57" s="46">
        <v>3</v>
      </c>
      <c r="C57" s="46" t="s">
        <v>206</v>
      </c>
      <c r="D57" s="71">
        <f t="shared" si="14"/>
        <v>408</v>
      </c>
      <c r="E57" s="99">
        <f>$U$3</f>
        <v>1361</v>
      </c>
      <c r="F57" s="46">
        <f>IF($U$4-AF57&lt;0,1,$U$4-AF57)</f>
        <v>1262</v>
      </c>
      <c r="G57" s="46">
        <f>IF(AE57-$U$5&lt;0,1,AE57-$U$5)</f>
        <v>1</v>
      </c>
      <c r="H57" s="49">
        <f>IF(D57-F57&lt;0,1,IF(E57-G57&lt;0,-1,IF(D57-F57*2&lt;0,2,IF(E57-G57*2&lt;0,-2,IF(D57-F57*3&lt;0,3,IF(E57-G57*3&lt;0,-3,IF(D57-F57*4&lt;0,4,IF(E57-G57*4&lt;0,-4,-9))))))))</f>
        <v>1</v>
      </c>
      <c r="I57" s="46">
        <f>E57-(ROUNDUP(D57/F57,0)-1)*G57</f>
        <v>1361</v>
      </c>
      <c r="J57" s="68"/>
      <c r="K57" s="68"/>
      <c r="L57" s="68"/>
      <c r="M57" s="68"/>
      <c r="N57" s="68"/>
      <c r="O57" s="68"/>
      <c r="P57" s="68"/>
      <c r="Q57" s="51" t="s">
        <v>163</v>
      </c>
      <c r="R57" s="52">
        <v>4</v>
      </c>
      <c r="S57" s="52">
        <v>112</v>
      </c>
      <c r="T57" s="52">
        <v>120</v>
      </c>
      <c r="U57" s="52">
        <v>79</v>
      </c>
      <c r="V57" s="52">
        <v>42</v>
      </c>
      <c r="W57" s="52">
        <v>90</v>
      </c>
      <c r="X57" s="52">
        <f t="shared" si="15"/>
        <v>331</v>
      </c>
      <c r="Y57" s="54">
        <v>8</v>
      </c>
      <c r="Z57" s="54">
        <v>5.3</v>
      </c>
      <c r="AA57" s="54">
        <v>2.8</v>
      </c>
      <c r="AB57" s="54">
        <v>6</v>
      </c>
      <c r="AC57" s="54">
        <f t="shared" si="17"/>
        <v>22.1</v>
      </c>
      <c r="AD57" s="56">
        <f t="shared" si="18"/>
        <v>408</v>
      </c>
      <c r="AE57" s="56">
        <f t="shared" si="19"/>
        <v>270</v>
      </c>
      <c r="AF57" s="56">
        <f t="shared" si="13"/>
        <v>114</v>
      </c>
      <c r="AG57" s="56">
        <f t="shared" si="16"/>
        <v>204</v>
      </c>
    </row>
    <row r="58" spans="1:33">
      <c r="A58" s="154"/>
      <c r="B58" s="46">
        <v>4</v>
      </c>
      <c r="C58" s="46" t="s">
        <v>18</v>
      </c>
      <c r="D58" s="71">
        <f t="shared" si="14"/>
        <v>379.5</v>
      </c>
      <c r="E58" s="99">
        <f>$V$3</f>
        <v>1521</v>
      </c>
      <c r="F58" s="46">
        <f>IF($V$4-AF58&lt;0,1,$V$4-AF58)</f>
        <v>1057.8</v>
      </c>
      <c r="G58" s="46">
        <f>IF(AE58-$V$5&lt;0,1,AE58-$V$5)</f>
        <v>1</v>
      </c>
      <c r="H58" s="49">
        <f>IF(E58-G58&lt;0,-1,IF(D58-F58&lt;0,1,IF(E58-G58*2&lt;0,-2,IF(D58-F58*2&lt;0,2,IF(E58-G58*3&lt;0,-3,IF(D58-F58*3&lt;0,3,IF(E58-G58*4&lt;0,-4,-9)))))))</f>
        <v>1</v>
      </c>
      <c r="I58" s="46">
        <f>E58-ROUNDUP(D58/F58,0)*G58</f>
        <v>1520</v>
      </c>
      <c r="J58" s="68"/>
      <c r="K58" s="68"/>
      <c r="L58" s="68"/>
      <c r="M58" s="68"/>
      <c r="N58" s="68"/>
      <c r="O58" s="68"/>
      <c r="P58" s="68"/>
      <c r="Q58" s="51" t="s">
        <v>19</v>
      </c>
      <c r="R58" s="52">
        <v>6</v>
      </c>
      <c r="S58" s="52">
        <v>132</v>
      </c>
      <c r="T58" s="52">
        <v>120</v>
      </c>
      <c r="U58" s="52">
        <v>112</v>
      </c>
      <c r="V58" s="52">
        <v>62</v>
      </c>
      <c r="W58" s="52">
        <v>210</v>
      </c>
      <c r="X58" s="52">
        <f t="shared" si="15"/>
        <v>504</v>
      </c>
      <c r="Y58" s="54">
        <v>7</v>
      </c>
      <c r="Z58" s="54">
        <v>5.5</v>
      </c>
      <c r="AA58" s="54">
        <v>3.1</v>
      </c>
      <c r="AB58" s="54">
        <v>9</v>
      </c>
      <c r="AC58" s="54">
        <f t="shared" si="17"/>
        <v>24.6</v>
      </c>
      <c r="AD58" s="56">
        <f t="shared" si="18"/>
        <v>379.5</v>
      </c>
      <c r="AE58" s="56">
        <f t="shared" si="19"/>
        <v>325.5</v>
      </c>
      <c r="AF58" s="56">
        <f t="shared" si="13"/>
        <v>145.19999999999999</v>
      </c>
      <c r="AG58" s="56">
        <f t="shared" si="16"/>
        <v>381</v>
      </c>
    </row>
    <row r="59" spans="1:33">
      <c r="A59" s="155"/>
      <c r="B59" s="46">
        <v>5</v>
      </c>
      <c r="C59" s="46" t="s">
        <v>129</v>
      </c>
      <c r="D59" s="71">
        <f t="shared" si="14"/>
        <v>468</v>
      </c>
      <c r="E59" s="99">
        <f>$W$3</f>
        <v>1719</v>
      </c>
      <c r="F59" s="46">
        <f>IF($W$4-AF59&lt;0,1,$W$4-AF59)</f>
        <v>965.2</v>
      </c>
      <c r="G59" s="46">
        <f>IF(AE59-$W$5&lt;0,1,AE59-$W$5)</f>
        <v>1</v>
      </c>
      <c r="H59" s="49">
        <f>IF(D59-F59&lt;0,1,IF(E59-G59&lt;0,-1,IF(D59-F59*2&lt;0,2,IF(E59-G59*2&lt;0,-2,IF(D59-F59*3&lt;0,3,IF(E59-G59*3&lt;0,-3,IF(D59-F59*4&lt;0,4,IF(E59-G59*4&lt;0,-4,-9))))))))</f>
        <v>1</v>
      </c>
      <c r="I59" s="46">
        <f>E59-(ROUNDUP(D59/F59,0)-1)*G59</f>
        <v>1719</v>
      </c>
      <c r="J59" s="68"/>
      <c r="K59" s="68"/>
      <c r="L59" s="68"/>
      <c r="M59" s="68"/>
      <c r="N59" s="68"/>
      <c r="O59" s="68"/>
      <c r="P59" s="68"/>
      <c r="Q59" s="51" t="s">
        <v>50</v>
      </c>
      <c r="R59" s="52">
        <v>5</v>
      </c>
      <c r="S59" s="52">
        <v>112</v>
      </c>
      <c r="T59" s="52">
        <v>160</v>
      </c>
      <c r="U59" s="52">
        <v>80</v>
      </c>
      <c r="V59" s="52">
        <v>90</v>
      </c>
      <c r="W59" s="52">
        <v>100</v>
      </c>
      <c r="X59" s="52">
        <f t="shared" si="15"/>
        <v>430</v>
      </c>
      <c r="Y59" s="54">
        <v>8</v>
      </c>
      <c r="Z59" s="54">
        <v>5.0999999999999996</v>
      </c>
      <c r="AA59" s="54">
        <v>3.1</v>
      </c>
      <c r="AB59" s="54">
        <v>7</v>
      </c>
      <c r="AC59" s="54">
        <f t="shared" si="17"/>
        <v>23.2</v>
      </c>
      <c r="AD59" s="56">
        <f t="shared" si="18"/>
        <v>468</v>
      </c>
      <c r="AE59" s="56">
        <f t="shared" si="19"/>
        <v>265.5</v>
      </c>
      <c r="AF59" s="56">
        <f t="shared" si="13"/>
        <v>178.79999999999998</v>
      </c>
      <c r="AG59" s="56">
        <f t="shared" si="16"/>
        <v>233</v>
      </c>
    </row>
    <row r="60" spans="1:33" ht="14.1" customHeight="1">
      <c r="A60" s="151" t="s">
        <v>23</v>
      </c>
      <c r="B60" s="6">
        <v>1</v>
      </c>
      <c r="C60" s="62" t="s">
        <v>23</v>
      </c>
      <c r="D60" s="73">
        <f t="shared" si="14"/>
        <v>398.4</v>
      </c>
      <c r="E60" s="99">
        <f>$S$3</f>
        <v>1833</v>
      </c>
      <c r="F60" s="46">
        <f>IF($S$4-AF60&lt;0,1,$S$4-AF60)</f>
        <v>1226.2</v>
      </c>
      <c r="G60" s="46">
        <f>IF(AE60-$S$5&lt;0,1,AE60-$S$5)</f>
        <v>291.5</v>
      </c>
      <c r="H60" s="49">
        <f>IF(D60-F60&lt;0,1,IF(E60-G60&lt;0,-1,IF(D60-F60*2&lt;0,2,IF(E60-G60*2&lt;0,-2,IF(D60-F60*3&lt;0,3,IF(E60-G60*3&lt;0,-3,IF(D60-F60*4&lt;0,4,IF(E60-G60*4&lt;0,-4,-9))))))))</f>
        <v>1</v>
      </c>
      <c r="I60" s="46">
        <f>E60-(ROUNDUP(D60/F60,0)-1)*G60</f>
        <v>1833</v>
      </c>
      <c r="J60" s="68"/>
      <c r="K60" s="68"/>
      <c r="L60" s="68"/>
      <c r="M60" s="68"/>
      <c r="N60" s="68"/>
      <c r="O60" s="68"/>
      <c r="P60" s="68"/>
      <c r="Q60" s="58" t="s">
        <v>188</v>
      </c>
      <c r="R60" s="59">
        <v>6</v>
      </c>
      <c r="S60" s="59">
        <v>172</v>
      </c>
      <c r="T60" s="59">
        <v>180</v>
      </c>
      <c r="U60" s="60">
        <v>180</v>
      </c>
      <c r="V60" s="59">
        <v>60</v>
      </c>
      <c r="W60" s="59">
        <v>300</v>
      </c>
      <c r="X60" s="60">
        <f t="shared" si="15"/>
        <v>720</v>
      </c>
      <c r="Y60" s="54">
        <v>8</v>
      </c>
      <c r="Z60" s="55">
        <v>7.8461999999999996</v>
      </c>
      <c r="AA60" s="54">
        <v>3.0769000000000002</v>
      </c>
      <c r="AB60" s="55">
        <v>12</v>
      </c>
      <c r="AC60" s="55">
        <f t="shared" si="17"/>
        <v>30.923099999999998</v>
      </c>
      <c r="AD60" s="61">
        <f>ROUND(T60+Y60*($Q$3-1),0)*1.2</f>
        <v>398.4</v>
      </c>
      <c r="AE60" s="63">
        <f>ROUND(U60+Z60*($Q$3-1),0)*2.5</f>
        <v>822.5</v>
      </c>
      <c r="AF60" s="61">
        <f>ROUND(V60+AA60*($Q$3-1),0)*1.1</f>
        <v>129.80000000000001</v>
      </c>
      <c r="AG60" s="61">
        <f t="shared" si="16"/>
        <v>528</v>
      </c>
    </row>
    <row r="61" spans="1:33">
      <c r="A61" s="154"/>
      <c r="B61" s="6">
        <v>2</v>
      </c>
      <c r="C61" s="62" t="s">
        <v>155</v>
      </c>
      <c r="D61" s="73">
        <f t="shared" si="14"/>
        <v>349.2</v>
      </c>
      <c r="E61" s="99">
        <f>$T$3</f>
        <v>1797</v>
      </c>
      <c r="F61" s="46">
        <f>IF($T$4-AF61&lt;0,1,$T$4-AF61)</f>
        <v>1209.3</v>
      </c>
      <c r="G61" s="46">
        <f>IF(AE61-$T$5&lt;0,1,AE61-$T$5)</f>
        <v>1</v>
      </c>
      <c r="H61" s="49">
        <f>IF(E61-G61&lt;0,-1,IF(D61-F61&lt;0,1,IF(E61-G61*2&lt;0,-2,IF(D61-F61*2&lt;0,2,IF(E61-G61*3&lt;0,-3,IF(D61-F61*3&lt;0,3,IF(E61-G61*4&lt;0,-4,-9)))))))</f>
        <v>1</v>
      </c>
      <c r="I61" s="46">
        <f>E61-ROUNDUP(D61/F61,0)*G61</f>
        <v>1796</v>
      </c>
      <c r="J61" s="68"/>
      <c r="K61" s="68"/>
      <c r="L61" s="68"/>
      <c r="M61" s="68"/>
      <c r="N61" s="68"/>
      <c r="O61" s="68"/>
      <c r="P61" s="68"/>
      <c r="Q61" s="58" t="s">
        <v>59</v>
      </c>
      <c r="R61" s="59">
        <v>5</v>
      </c>
      <c r="S61" s="59">
        <v>108</v>
      </c>
      <c r="T61" s="59">
        <v>120</v>
      </c>
      <c r="U61" s="59">
        <v>90</v>
      </c>
      <c r="V61" s="59">
        <v>70</v>
      </c>
      <c r="W61" s="59">
        <v>60</v>
      </c>
      <c r="X61" s="59">
        <f t="shared" si="15"/>
        <v>340</v>
      </c>
      <c r="Y61" s="54">
        <v>9</v>
      </c>
      <c r="Z61" s="54">
        <v>5.9</v>
      </c>
      <c r="AA61" s="54">
        <v>3</v>
      </c>
      <c r="AB61" s="54">
        <v>5</v>
      </c>
      <c r="AC61" s="54">
        <f t="shared" si="17"/>
        <v>22.9</v>
      </c>
      <c r="AD61" s="61">
        <f>ROUND(T61+Y61*($Q$3-1),0)*1.2</f>
        <v>349.2</v>
      </c>
      <c r="AE61" s="63">
        <f>ROUND(U61+Z61*($Q$3-1),0)*2.5</f>
        <v>505</v>
      </c>
      <c r="AF61" s="61">
        <f>ROUND(V61+AA61*($Q$3-1),0)*1.1</f>
        <v>139.70000000000002</v>
      </c>
      <c r="AG61" s="61">
        <f t="shared" si="16"/>
        <v>155</v>
      </c>
    </row>
    <row r="62" spans="1:33">
      <c r="A62" s="154"/>
      <c r="B62" s="6">
        <v>3</v>
      </c>
      <c r="C62" s="6" t="s">
        <v>179</v>
      </c>
      <c r="D62" s="71">
        <f t="shared" si="14"/>
        <v>234</v>
      </c>
      <c r="E62" s="99">
        <f>$U$3</f>
        <v>1361</v>
      </c>
      <c r="F62" s="46">
        <f>IF($U$4-AF62&lt;0,1,$U$4-AF62)</f>
        <v>1150.5</v>
      </c>
      <c r="G62" s="46">
        <f>IF(AE62-$U$5&lt;0,1,AE62-$U$5)</f>
        <v>1</v>
      </c>
      <c r="H62" s="49">
        <f>IF(D62-F62&lt;0,1,IF(E62-G62&lt;0,-1,IF(D62-F62*2&lt;0,2,IF(E62-G62*2&lt;0,-2,IF(D62-F62*3&lt;0,3,IF(E62-G62*3&lt;0,-3,IF(D62-F62*4&lt;0,4,IF(E62-G62*4&lt;0,-4,-9))))))))</f>
        <v>1</v>
      </c>
      <c r="I62" s="46">
        <f>E62-(ROUNDUP(D62/F62,0)-1)*G62</f>
        <v>1361</v>
      </c>
      <c r="J62" s="68"/>
      <c r="K62" s="68"/>
      <c r="L62" s="68"/>
      <c r="M62" s="68"/>
      <c r="N62" s="68"/>
      <c r="O62" s="68"/>
      <c r="P62" s="68"/>
      <c r="Q62" s="58" t="s">
        <v>54</v>
      </c>
      <c r="R62" s="59">
        <v>5</v>
      </c>
      <c r="S62" s="59">
        <v>112</v>
      </c>
      <c r="T62" s="59">
        <v>100</v>
      </c>
      <c r="U62" s="59">
        <v>60</v>
      </c>
      <c r="V62" s="59">
        <v>95</v>
      </c>
      <c r="W62" s="59">
        <v>150</v>
      </c>
      <c r="X62" s="59">
        <f t="shared" si="15"/>
        <v>405</v>
      </c>
      <c r="Y62" s="54">
        <v>5</v>
      </c>
      <c r="Z62" s="54">
        <v>3.0769000000000002</v>
      </c>
      <c r="AA62" s="55">
        <v>5.7949000000000002</v>
      </c>
      <c r="AB62" s="54">
        <v>9</v>
      </c>
      <c r="AC62" s="54">
        <f t="shared" si="17"/>
        <v>22.8718</v>
      </c>
      <c r="AD62" s="61">
        <f>ROUND(T62+Y62*($Q$3-1),0)*1.2</f>
        <v>234</v>
      </c>
      <c r="AE62" s="61">
        <f>ROUND(U62+Z62*($Q$3-1),0)*2.5</f>
        <v>295</v>
      </c>
      <c r="AF62" s="61">
        <f>ROUND(V62+AA62*($Q$3-1),0)*1.1</f>
        <v>225.50000000000003</v>
      </c>
      <c r="AG62" s="61">
        <f t="shared" si="16"/>
        <v>321</v>
      </c>
    </row>
    <row r="63" spans="1:33">
      <c r="A63" s="154"/>
      <c r="B63" s="6">
        <v>4</v>
      </c>
      <c r="C63" s="62" t="s">
        <v>144</v>
      </c>
      <c r="D63" s="73">
        <f t="shared" si="14"/>
        <v>421.2</v>
      </c>
      <c r="E63" s="99">
        <f>$V$3</f>
        <v>1521</v>
      </c>
      <c r="F63" s="46">
        <f>IF($V$4-AF63&lt;0,1,$V$4-AF63)</f>
        <v>1112.8</v>
      </c>
      <c r="G63" s="46">
        <f>IF(AE63-$V$5&lt;0,1,AE63-$V$5)</f>
        <v>1</v>
      </c>
      <c r="H63" s="49">
        <f>IF(E63-G63&lt;0,-1,IF(D63-F63&lt;0,1,IF(E63-G63*2&lt;0,-2,IF(D63-F63*2&lt;0,2,IF(E63-G63*3&lt;0,-3,IF(D63-F63*3&lt;0,3,IF(E63-G63*4&lt;0,-4,-9)))))))</f>
        <v>1</v>
      </c>
      <c r="I63" s="46">
        <f>E63-ROUNDUP(D63/F63,0)*G63</f>
        <v>1520</v>
      </c>
      <c r="J63" s="68"/>
      <c r="K63" s="68"/>
      <c r="L63" s="68"/>
      <c r="M63" s="68"/>
      <c r="N63" s="68"/>
      <c r="O63" s="68"/>
      <c r="P63" s="68"/>
      <c r="Q63" s="58" t="s">
        <v>125</v>
      </c>
      <c r="R63" s="59">
        <v>6</v>
      </c>
      <c r="S63" s="59">
        <v>132</v>
      </c>
      <c r="T63" s="59">
        <v>180</v>
      </c>
      <c r="U63" s="59">
        <v>132</v>
      </c>
      <c r="V63" s="59">
        <v>42</v>
      </c>
      <c r="W63" s="59">
        <v>150</v>
      </c>
      <c r="X63" s="59">
        <f t="shared" si="15"/>
        <v>504</v>
      </c>
      <c r="Y63" s="54">
        <v>9</v>
      </c>
      <c r="Z63" s="55">
        <v>6.5</v>
      </c>
      <c r="AA63" s="54">
        <v>2.1</v>
      </c>
      <c r="AB63" s="54">
        <v>7</v>
      </c>
      <c r="AC63" s="54">
        <f t="shared" si="17"/>
        <v>24.6</v>
      </c>
      <c r="AD63" s="61">
        <f>ROUND(T63+Y63*($Q$3-1),0)*1.2</f>
        <v>421.2</v>
      </c>
      <c r="AE63" s="63">
        <f>ROUND(U63+Z63*($Q$3-1),0)*2.5</f>
        <v>640</v>
      </c>
      <c r="AF63" s="61">
        <f>ROUND(V63+AA63*($Q$3-1),0)*1.1</f>
        <v>90.2</v>
      </c>
      <c r="AG63" s="61">
        <f t="shared" si="16"/>
        <v>283</v>
      </c>
    </row>
    <row r="64" spans="1:33">
      <c r="A64" s="155"/>
      <c r="B64" s="6">
        <v>5</v>
      </c>
      <c r="C64" s="62" t="s">
        <v>27</v>
      </c>
      <c r="D64" s="73">
        <f t="shared" si="14"/>
        <v>633.6</v>
      </c>
      <c r="E64" s="99">
        <f>$W$3</f>
        <v>1719</v>
      </c>
      <c r="F64" s="46">
        <f>IF($W$4-AF64&lt;0,1,$W$4-AF64)</f>
        <v>993.3</v>
      </c>
      <c r="G64" s="46">
        <f>IF(AE64-$W$5&lt;0,1,AE64-$W$5)</f>
        <v>283</v>
      </c>
      <c r="H64" s="49">
        <f>IF(D64-F64&lt;0,1,IF(E64-G64&lt;0,-1,IF(D64-F64*2&lt;0,2,IF(E64-G64*2&lt;0,-2,IF(D64-F64*3&lt;0,3,IF(E64-G64*3&lt;0,-3,IF(D64-F64*4&lt;0,4,IF(E64-G64*4&lt;0,-4,-9))))))))</f>
        <v>1</v>
      </c>
      <c r="I64" s="46">
        <f>E64-(ROUNDUP(D64/F64,0)-1)*G64</f>
        <v>1719</v>
      </c>
      <c r="J64" s="68"/>
      <c r="K64" s="68"/>
      <c r="L64" s="68"/>
      <c r="M64" s="68"/>
      <c r="N64" s="68"/>
      <c r="O64" s="68"/>
      <c r="P64" s="68"/>
      <c r="Q64" s="58" t="s">
        <v>28</v>
      </c>
      <c r="R64" s="59">
        <v>5</v>
      </c>
      <c r="S64" s="59">
        <v>164</v>
      </c>
      <c r="T64" s="60">
        <v>300</v>
      </c>
      <c r="U64" s="59">
        <v>120</v>
      </c>
      <c r="V64" s="59">
        <v>70</v>
      </c>
      <c r="W64" s="59">
        <v>200</v>
      </c>
      <c r="X64" s="59">
        <f t="shared" si="15"/>
        <v>690</v>
      </c>
      <c r="Y64" s="55">
        <v>12</v>
      </c>
      <c r="Z64" s="54">
        <v>6.1</v>
      </c>
      <c r="AA64" s="54">
        <v>3.5</v>
      </c>
      <c r="AB64" s="54">
        <v>8</v>
      </c>
      <c r="AC64" s="54">
        <f t="shared" si="17"/>
        <v>29.6</v>
      </c>
      <c r="AD64" s="61">
        <f>ROUND(T64+Y64*($Q$3-1),0)*1.2</f>
        <v>633.6</v>
      </c>
      <c r="AE64" s="63">
        <f>ROUND(U64+Z64*($Q$3-1),0)*2.5</f>
        <v>590</v>
      </c>
      <c r="AF64" s="61">
        <f>ROUND(V64+AA64*($Q$3-1),0)*1.1</f>
        <v>150.70000000000002</v>
      </c>
      <c r="AG64" s="61">
        <f t="shared" si="16"/>
        <v>352</v>
      </c>
    </row>
    <row r="65" spans="1:33" ht="14.1" customHeight="1">
      <c r="A65" s="151" t="s">
        <v>52</v>
      </c>
      <c r="B65" s="46">
        <v>1</v>
      </c>
      <c r="C65" s="46" t="s">
        <v>52</v>
      </c>
      <c r="D65" s="71">
        <f t="shared" si="14"/>
        <v>585</v>
      </c>
      <c r="E65" s="99">
        <f>$S$3</f>
        <v>1833</v>
      </c>
      <c r="F65" s="46">
        <f>IF($S$4-AF65&lt;0,1,$S$4-AF65)</f>
        <v>1206</v>
      </c>
      <c r="G65" s="46">
        <f>IF(AE65-$S$5&lt;0,1,AE65-$S$5)</f>
        <v>1</v>
      </c>
      <c r="H65" s="49">
        <f>IF(D65-F65&lt;0,1,IF(E65-G65&lt;0,-1,IF(D65-F65*2&lt;0,2,IF(E65-G65*2&lt;0,-2,IF(D65-F65*3&lt;0,3,IF(E65-G65*3&lt;0,-3,IF(D65-F65*4&lt;0,4,IF(E65-G65*4&lt;0,-4,-9))))))))</f>
        <v>1</v>
      </c>
      <c r="I65" s="46">
        <f>E65-(ROUNDUP(D65/F65,0)-1)*G65</f>
        <v>1833</v>
      </c>
      <c r="J65" s="68"/>
      <c r="K65" s="68"/>
      <c r="L65" s="68"/>
      <c r="M65" s="68"/>
      <c r="N65" s="68"/>
      <c r="O65" s="68"/>
      <c r="P65" s="68"/>
      <c r="Q65" s="51" t="s">
        <v>178</v>
      </c>
      <c r="R65" s="52">
        <v>6</v>
      </c>
      <c r="S65" s="52">
        <v>164</v>
      </c>
      <c r="T65" s="52">
        <v>200</v>
      </c>
      <c r="U65" s="52">
        <v>128</v>
      </c>
      <c r="V65" s="52">
        <v>64</v>
      </c>
      <c r="W65" s="52">
        <v>300</v>
      </c>
      <c r="X65" s="52">
        <f t="shared" si="15"/>
        <v>692</v>
      </c>
      <c r="Y65" s="55">
        <v>10</v>
      </c>
      <c r="Z65" s="54">
        <v>6.3929</v>
      </c>
      <c r="AA65" s="54">
        <v>3.1964000000000001</v>
      </c>
      <c r="AB65" s="54">
        <v>10</v>
      </c>
      <c r="AC65" s="54">
        <f t="shared" si="17"/>
        <v>29.589300000000001</v>
      </c>
      <c r="AD65" s="56">
        <f t="shared" ref="AD65:AD79" si="20">ROUND(T65+Y65*($Q$3-1),0)*1.5</f>
        <v>585</v>
      </c>
      <c r="AE65" s="56">
        <f t="shared" ref="AE65:AE79" si="21">ROUND(U65+Z65*($Q$3-1),0)*1.5</f>
        <v>373.5</v>
      </c>
      <c r="AF65" s="56">
        <f>ROUND(V65+AA65*($Q$3-1),0)*1.2</f>
        <v>150</v>
      </c>
      <c r="AG65" s="56">
        <f t="shared" si="16"/>
        <v>490</v>
      </c>
    </row>
    <row r="66" spans="1:33">
      <c r="A66" s="154"/>
      <c r="B66" s="46">
        <v>2</v>
      </c>
      <c r="C66" s="46" t="s">
        <v>183</v>
      </c>
      <c r="D66" s="71">
        <f t="shared" si="14"/>
        <v>421.5</v>
      </c>
      <c r="E66" s="99">
        <f>$T$3</f>
        <v>1797</v>
      </c>
      <c r="F66" s="46">
        <f>IF($T$4-AF66&lt;0,1,$T$4-AF66)</f>
        <v>1044.2</v>
      </c>
      <c r="G66" s="46">
        <f>IF(AE66-$T$5&lt;0,1,AE66-$T$5)</f>
        <v>1</v>
      </c>
      <c r="H66" s="49">
        <f>IF(E66-G66&lt;0,-1,IF(D66-F66&lt;0,1,IF(E66-G66*2&lt;0,-2,IF(D66-F66*2&lt;0,2,IF(E66-G66*3&lt;0,-3,IF(D66-F66*3&lt;0,3,IF(E66-G66*4&lt;0,-4,-9)))))))</f>
        <v>1</v>
      </c>
      <c r="I66" s="46">
        <f>E66-ROUNDUP(D66/F66,0)*G66</f>
        <v>1796</v>
      </c>
      <c r="J66" s="68"/>
      <c r="K66" s="68"/>
      <c r="L66" s="68"/>
      <c r="M66" s="68"/>
      <c r="N66" s="68"/>
      <c r="O66" s="68"/>
      <c r="P66" s="68"/>
      <c r="Q66" s="51" t="s">
        <v>142</v>
      </c>
      <c r="R66" s="52">
        <v>4</v>
      </c>
      <c r="S66" s="52">
        <v>108</v>
      </c>
      <c r="T66" s="52">
        <v>110</v>
      </c>
      <c r="U66" s="52">
        <v>30</v>
      </c>
      <c r="V66" s="52">
        <v>150</v>
      </c>
      <c r="W66" s="52">
        <v>60</v>
      </c>
      <c r="X66" s="52">
        <f t="shared" si="15"/>
        <v>350</v>
      </c>
      <c r="Y66" s="54">
        <v>9</v>
      </c>
      <c r="Z66" s="54">
        <v>3.0968</v>
      </c>
      <c r="AA66" s="55">
        <v>5.4839000000000002</v>
      </c>
      <c r="AB66" s="54">
        <v>5</v>
      </c>
      <c r="AC66" s="54">
        <f t="shared" si="17"/>
        <v>22.5807</v>
      </c>
      <c r="AD66" s="56">
        <f t="shared" si="20"/>
        <v>421.5</v>
      </c>
      <c r="AE66" s="56">
        <f t="shared" si="21"/>
        <v>133.5</v>
      </c>
      <c r="AF66" s="56">
        <f>ROUND(V66+AA66*($Q$3-1),0)*1.2</f>
        <v>304.8</v>
      </c>
      <c r="AG66" s="56">
        <f t="shared" si="16"/>
        <v>155</v>
      </c>
    </row>
    <row r="67" spans="1:33">
      <c r="A67" s="154"/>
      <c r="B67" s="46">
        <v>3</v>
      </c>
      <c r="C67" s="46" t="s">
        <v>162</v>
      </c>
      <c r="D67" s="71">
        <f t="shared" si="14"/>
        <v>424.5</v>
      </c>
      <c r="E67" s="99">
        <f>$U$3</f>
        <v>1361</v>
      </c>
      <c r="F67" s="46">
        <f>IF($U$4-AF67&lt;0,1,$U$4-AF67)</f>
        <v>1155.2</v>
      </c>
      <c r="G67" s="46">
        <f>IF(AE67-$U$5&lt;0,1,AE67-$U$5)</f>
        <v>1</v>
      </c>
      <c r="H67" s="49">
        <f>IF(D67-F67&lt;0,1,IF(E67-G67&lt;0,-1,IF(D67-F67*2&lt;0,2,IF(E67-G67*2&lt;0,-2,IF(D67-F67*3&lt;0,3,IF(E67-G67*3&lt;0,-3,IF(D67-F67*4&lt;0,4,IF(E67-G67*4&lt;0,-4,-9))))))))</f>
        <v>1</v>
      </c>
      <c r="I67" s="46">
        <f>E67-(ROUNDUP(D67/F67,0)-1)*G67</f>
        <v>1361</v>
      </c>
      <c r="J67" s="68"/>
      <c r="K67" s="68"/>
      <c r="L67" s="68"/>
      <c r="M67" s="68"/>
      <c r="N67" s="68"/>
      <c r="O67" s="68"/>
      <c r="P67" s="68"/>
      <c r="Q67" s="51" t="s">
        <v>13</v>
      </c>
      <c r="R67" s="52">
        <v>4</v>
      </c>
      <c r="S67" s="52">
        <v>112</v>
      </c>
      <c r="T67" s="52">
        <v>150</v>
      </c>
      <c r="U67" s="52">
        <v>100</v>
      </c>
      <c r="V67" s="53">
        <v>110</v>
      </c>
      <c r="W67" s="52">
        <v>150</v>
      </c>
      <c r="X67" s="52">
        <f t="shared" si="15"/>
        <v>510</v>
      </c>
      <c r="Y67" s="54">
        <v>7</v>
      </c>
      <c r="Z67" s="54">
        <v>4.4000000000000004</v>
      </c>
      <c r="AA67" s="54">
        <v>3.9</v>
      </c>
      <c r="AB67" s="54">
        <v>7</v>
      </c>
      <c r="AC67" s="54">
        <f t="shared" si="17"/>
        <v>22.3</v>
      </c>
      <c r="AD67" s="56">
        <f t="shared" si="20"/>
        <v>424.5</v>
      </c>
      <c r="AE67" s="56">
        <f t="shared" si="21"/>
        <v>276</v>
      </c>
      <c r="AF67" s="56">
        <f>ROUND(V67+AA67*($Q$3-1),0)*1.2</f>
        <v>220.79999999999998</v>
      </c>
      <c r="AG67" s="56">
        <f t="shared" si="16"/>
        <v>283</v>
      </c>
    </row>
    <row r="68" spans="1:33">
      <c r="A68" s="154"/>
      <c r="B68" s="46">
        <v>4</v>
      </c>
      <c r="C68" s="46" t="s">
        <v>149</v>
      </c>
      <c r="D68" s="71">
        <f t="shared" si="14"/>
        <v>364.5</v>
      </c>
      <c r="E68" s="99">
        <f>$V$3</f>
        <v>1521</v>
      </c>
      <c r="F68" s="46">
        <f>IF($V$4-AF68&lt;0,1,$V$4-AF68)</f>
        <v>1056.5999999999999</v>
      </c>
      <c r="G68" s="46">
        <f>IF(AE68-$V$5&lt;0,1,AE68-$V$5)</f>
        <v>1</v>
      </c>
      <c r="H68" s="49">
        <f>IF(E68-G68&lt;0,-1,IF(D68-F68&lt;0,1,IF(E68-G68*2&lt;0,-2,IF(D68-F68*2&lt;0,2,IF(E68-G68*3&lt;0,-3,IF(D68-F68*3&lt;0,3,IF(E68-G68*4&lt;0,-4,-9)))))))</f>
        <v>1</v>
      </c>
      <c r="I68" s="46">
        <f>E68-ROUNDUP(D68/F68,0)*G68</f>
        <v>1520</v>
      </c>
      <c r="J68" s="68"/>
      <c r="K68" s="68"/>
      <c r="L68" s="68"/>
      <c r="M68" s="68"/>
      <c r="N68" s="68"/>
      <c r="O68" s="68"/>
      <c r="P68" s="68"/>
      <c r="Q68" s="51" t="s">
        <v>54</v>
      </c>
      <c r="R68" s="52">
        <v>5</v>
      </c>
      <c r="S68" s="52">
        <v>104</v>
      </c>
      <c r="T68" s="52">
        <v>110</v>
      </c>
      <c r="U68" s="52">
        <v>80</v>
      </c>
      <c r="V68" s="52">
        <v>54</v>
      </c>
      <c r="W68" s="52">
        <v>120</v>
      </c>
      <c r="X68" s="52">
        <f t="shared" si="15"/>
        <v>364</v>
      </c>
      <c r="Y68" s="54">
        <v>7</v>
      </c>
      <c r="Z68" s="54">
        <v>4.2</v>
      </c>
      <c r="AA68" s="54">
        <v>3.6</v>
      </c>
      <c r="AB68" s="54">
        <v>7</v>
      </c>
      <c r="AC68" s="54">
        <f t="shared" si="17"/>
        <v>21.8</v>
      </c>
      <c r="AD68" s="56">
        <f t="shared" si="20"/>
        <v>364.5</v>
      </c>
      <c r="AE68" s="56">
        <f t="shared" si="21"/>
        <v>240</v>
      </c>
      <c r="AF68" s="56">
        <f>ROUND(V68+AA68*($Q$3-1),0)*1.2</f>
        <v>146.4</v>
      </c>
      <c r="AG68" s="56">
        <f t="shared" si="16"/>
        <v>253</v>
      </c>
    </row>
    <row r="69" spans="1:33">
      <c r="A69" s="155"/>
      <c r="B69" s="46">
        <v>5</v>
      </c>
      <c r="C69" s="46" t="s">
        <v>126</v>
      </c>
      <c r="D69" s="71">
        <f t="shared" si="14"/>
        <v>378</v>
      </c>
      <c r="E69" s="99">
        <f>$W$3</f>
        <v>1719</v>
      </c>
      <c r="F69" s="46">
        <f>IF($W$4-AF69&lt;0,1,$W$4-AF69)</f>
        <v>874.72</v>
      </c>
      <c r="G69" s="46">
        <f>IF(AE69-$W$5&lt;0,1,AE69-$W$5)</f>
        <v>1</v>
      </c>
      <c r="H69" s="49">
        <f>IF(D69-F69&lt;0,1,IF(E69-G69&lt;0,-1,IF(D69-F69*2&lt;0,2,IF(E69-G69*2&lt;0,-2,IF(D69-F69*3&lt;0,3,IF(E69-G69*3&lt;0,-3,IF(D69-F69*4&lt;0,4,IF(E69-G69*4&lt;0,-4,-9))))))))</f>
        <v>1</v>
      </c>
      <c r="I69" s="46">
        <f>E69-(ROUNDUP(D69/F69,0)-1)*G69</f>
        <v>1719</v>
      </c>
      <c r="J69" s="68"/>
      <c r="K69" s="68"/>
      <c r="L69" s="68"/>
      <c r="M69" s="68"/>
      <c r="N69" s="68"/>
      <c r="O69" s="68"/>
      <c r="P69" s="68"/>
      <c r="Q69" s="51" t="s">
        <v>153</v>
      </c>
      <c r="R69" s="52">
        <v>5</v>
      </c>
      <c r="S69" s="52">
        <v>124</v>
      </c>
      <c r="T69" s="52">
        <v>100</v>
      </c>
      <c r="U69" s="52">
        <v>1</v>
      </c>
      <c r="V69" s="53">
        <v>100</v>
      </c>
      <c r="W69" s="52">
        <v>120</v>
      </c>
      <c r="X69" s="52">
        <f t="shared" si="15"/>
        <v>321</v>
      </c>
      <c r="Y69" s="54">
        <v>8</v>
      </c>
      <c r="Z69" s="54"/>
      <c r="AA69" s="55">
        <v>5.4726999999999997</v>
      </c>
      <c r="AB69" s="54">
        <v>9</v>
      </c>
      <c r="AC69" s="54">
        <f t="shared" si="17"/>
        <v>22.4727</v>
      </c>
      <c r="AD69" s="56">
        <f t="shared" si="20"/>
        <v>378</v>
      </c>
      <c r="AE69" s="56">
        <f t="shared" si="21"/>
        <v>1.5</v>
      </c>
      <c r="AF69" s="56">
        <f>ROUND(V69+AA69*($Q$3-1),0)*1.2*1.1</f>
        <v>269.28000000000003</v>
      </c>
      <c r="AG69" s="56">
        <f t="shared" si="16"/>
        <v>291</v>
      </c>
    </row>
    <row r="70" spans="1:33" ht="14.1" customHeight="1">
      <c r="A70" s="151" t="s">
        <v>71</v>
      </c>
      <c r="B70" s="46">
        <v>1</v>
      </c>
      <c r="C70" s="46" t="s">
        <v>71</v>
      </c>
      <c r="D70" s="71">
        <f t="shared" si="14"/>
        <v>408</v>
      </c>
      <c r="E70" s="99">
        <f>$S$3</f>
        <v>1833</v>
      </c>
      <c r="F70" s="46">
        <f>IF($S$4-AF70&lt;0,1,$S$4-AF70)</f>
        <v>1209.5999999999999</v>
      </c>
      <c r="G70" s="46">
        <f>IF(AE70-$S$5&lt;0,1,AE70-$S$5)</f>
        <v>1</v>
      </c>
      <c r="H70" s="49">
        <f>IF(D70-F70&lt;0,1,IF(E70-G70&lt;0,-1,IF(D70-F70*2&lt;0,2,IF(E70-G70*2&lt;0,-2,IF(D70-F70*3&lt;0,3,IF(E70-G70*3&lt;0,-3,IF(D70-F70*4&lt;0,4,IF(E70-G70*4&lt;0,-4,-9))))))))</f>
        <v>1</v>
      </c>
      <c r="I70" s="46">
        <f>E70-(ROUNDUP(D70/F70,0)-1)*G70</f>
        <v>1833</v>
      </c>
      <c r="J70" s="68"/>
      <c r="K70" s="68"/>
      <c r="L70" s="68"/>
      <c r="M70" s="68"/>
      <c r="N70" s="68"/>
      <c r="O70" s="68"/>
      <c r="P70" s="68"/>
      <c r="Q70" s="51" t="s">
        <v>138</v>
      </c>
      <c r="R70" s="52">
        <v>4</v>
      </c>
      <c r="S70" s="52">
        <v>112</v>
      </c>
      <c r="T70" s="52">
        <v>120</v>
      </c>
      <c r="U70" s="52">
        <v>63</v>
      </c>
      <c r="V70" s="52">
        <v>54</v>
      </c>
      <c r="W70" s="52">
        <v>90</v>
      </c>
      <c r="X70" s="52">
        <f t="shared" si="15"/>
        <v>327</v>
      </c>
      <c r="Y70" s="54">
        <v>8</v>
      </c>
      <c r="Z70" s="54">
        <v>4.2</v>
      </c>
      <c r="AA70" s="54">
        <v>3.6</v>
      </c>
      <c r="AB70" s="54">
        <v>6</v>
      </c>
      <c r="AC70" s="54">
        <f t="shared" si="17"/>
        <v>21.8</v>
      </c>
      <c r="AD70" s="56">
        <f t="shared" si="20"/>
        <v>408</v>
      </c>
      <c r="AE70" s="56">
        <f t="shared" si="21"/>
        <v>214.5</v>
      </c>
      <c r="AF70" s="56">
        <f>ROUND(V70+AA70*($Q$3-1),0)*1.2</f>
        <v>146.4</v>
      </c>
      <c r="AG70" s="56">
        <f t="shared" si="16"/>
        <v>204</v>
      </c>
    </row>
    <row r="71" spans="1:33">
      <c r="A71" s="154"/>
      <c r="B71" s="46">
        <v>2</v>
      </c>
      <c r="C71" s="46" t="s">
        <v>20</v>
      </c>
      <c r="D71" s="71">
        <f t="shared" si="14"/>
        <v>978</v>
      </c>
      <c r="E71" s="99">
        <f>$T$3</f>
        <v>1797</v>
      </c>
      <c r="F71" s="46">
        <f>IF($T$4-AF71&lt;0,1,$T$4-AF71)</f>
        <v>1075.4000000000001</v>
      </c>
      <c r="G71" s="46">
        <f>IF(AE71-$T$5&lt;0,1,AE71-$T$5)</f>
        <v>1</v>
      </c>
      <c r="H71" s="49">
        <f>IF(E71-G71&lt;0,-1,IF(D71-F71&lt;0,1,IF(E71-G71*2&lt;0,-2,IF(D71-F71*2&lt;0,2,IF(E71-G71*3&lt;0,-3,IF(D71-F71*3&lt;0,3,IF(E71-G71*4&lt;0,-4,-9)))))))</f>
        <v>1</v>
      </c>
      <c r="I71" s="46">
        <f>E71-ROUNDUP(D71/F71,0)*G71</f>
        <v>1796</v>
      </c>
      <c r="J71" s="68"/>
      <c r="K71" s="68"/>
      <c r="L71" s="68"/>
      <c r="M71" s="68"/>
      <c r="N71" s="68"/>
      <c r="O71" s="68"/>
      <c r="P71" s="68"/>
      <c r="Q71" s="51" t="s">
        <v>181</v>
      </c>
      <c r="R71" s="52">
        <v>6</v>
      </c>
      <c r="S71" s="52">
        <v>176</v>
      </c>
      <c r="T71" s="53">
        <v>500</v>
      </c>
      <c r="U71" s="53">
        <v>200</v>
      </c>
      <c r="V71" s="53">
        <v>180</v>
      </c>
      <c r="W71" s="53">
        <v>680</v>
      </c>
      <c r="X71" s="53">
        <f t="shared" si="15"/>
        <v>1560</v>
      </c>
      <c r="Y71" s="54">
        <v>8</v>
      </c>
      <c r="Z71" s="54">
        <v>4.0999999999999996</v>
      </c>
      <c r="AA71" s="54">
        <v>2.5</v>
      </c>
      <c r="AB71" s="54">
        <v>8</v>
      </c>
      <c r="AC71" s="54">
        <f t="shared" si="17"/>
        <v>22.6</v>
      </c>
      <c r="AD71" s="56">
        <f t="shared" si="20"/>
        <v>978</v>
      </c>
      <c r="AE71" s="56">
        <f t="shared" si="21"/>
        <v>417</v>
      </c>
      <c r="AF71" s="56">
        <f>ROUND(V71+AA71*($Q$3-1),0)*1.2</f>
        <v>273.59999999999997</v>
      </c>
      <c r="AG71" s="56">
        <f t="shared" si="16"/>
        <v>832</v>
      </c>
    </row>
    <row r="72" spans="1:33">
      <c r="A72" s="154"/>
      <c r="B72" s="46">
        <v>3</v>
      </c>
      <c r="C72" s="46" t="s">
        <v>159</v>
      </c>
      <c r="D72" s="71">
        <f t="shared" si="14"/>
        <v>379.5</v>
      </c>
      <c r="E72" s="99">
        <f>$U$3</f>
        <v>1361</v>
      </c>
      <c r="F72" s="46">
        <f>IF($U$4-AF72&lt;0,1,$U$4-AF72)</f>
        <v>1262</v>
      </c>
      <c r="G72" s="46">
        <f>IF(AE72-$U$5&lt;0,1,AE72-$U$5)</f>
        <v>1</v>
      </c>
      <c r="H72" s="49">
        <f>IF(D72-F72&lt;0,1,IF(E72-G72&lt;0,-1,IF(D72-F72*2&lt;0,2,IF(E72-G72*2&lt;0,-2,IF(D72-F72*3&lt;0,3,IF(E72-G72*3&lt;0,-3,IF(D72-F72*4&lt;0,4,IF(E72-G72*4&lt;0,-4,-9))))))))</f>
        <v>1</v>
      </c>
      <c r="I72" s="46">
        <f>E72-(ROUNDUP(D72/F72,0)-1)*G72</f>
        <v>1361</v>
      </c>
      <c r="J72" s="68"/>
      <c r="K72" s="68"/>
      <c r="L72" s="68"/>
      <c r="M72" s="68"/>
      <c r="N72" s="68"/>
      <c r="O72" s="68"/>
      <c r="P72" s="68"/>
      <c r="Q72" s="51" t="s">
        <v>128</v>
      </c>
      <c r="R72" s="52">
        <v>4</v>
      </c>
      <c r="S72" s="52">
        <v>120</v>
      </c>
      <c r="T72" s="52">
        <v>120</v>
      </c>
      <c r="U72" s="52">
        <v>84</v>
      </c>
      <c r="V72" s="52">
        <v>42</v>
      </c>
      <c r="W72" s="52">
        <v>135</v>
      </c>
      <c r="X72" s="52">
        <f t="shared" si="15"/>
        <v>381</v>
      </c>
      <c r="Y72" s="54">
        <v>7</v>
      </c>
      <c r="Z72" s="54">
        <v>5.6</v>
      </c>
      <c r="AA72" s="54">
        <v>2.8</v>
      </c>
      <c r="AB72" s="54">
        <v>8</v>
      </c>
      <c r="AC72" s="54">
        <f t="shared" si="17"/>
        <v>23.4</v>
      </c>
      <c r="AD72" s="56">
        <f t="shared" si="20"/>
        <v>379.5</v>
      </c>
      <c r="AE72" s="56">
        <f t="shared" si="21"/>
        <v>285</v>
      </c>
      <c r="AF72" s="56">
        <f>ROUND(V72+AA72*($Q$3-1),0)*1.2</f>
        <v>114</v>
      </c>
      <c r="AG72" s="56">
        <f t="shared" si="16"/>
        <v>287</v>
      </c>
    </row>
    <row r="73" spans="1:33">
      <c r="A73" s="154"/>
      <c r="B73" s="46">
        <v>4</v>
      </c>
      <c r="C73" s="47" t="s">
        <v>139</v>
      </c>
      <c r="D73" s="73">
        <f t="shared" si="14"/>
        <v>933</v>
      </c>
      <c r="E73" s="99">
        <f>$V$3</f>
        <v>1521</v>
      </c>
      <c r="F73" s="46">
        <f>IF($V$4-AF73&lt;0,1,$V$4-AF73)</f>
        <v>933.72</v>
      </c>
      <c r="G73" s="46">
        <f>IF(AE73-$V$5&lt;0,1,AE73-$V$5)</f>
        <v>1</v>
      </c>
      <c r="H73" s="49">
        <f>IF(E73-G73&lt;0,-1,IF(D73-F73&lt;0,1,IF(E73-G73*2&lt;0,-2,IF(D73-F73*2&lt;0,2,IF(E73-G73*3&lt;0,-3,IF(D73-F73*3&lt;0,3,IF(E73-G73*4&lt;0,-4,-9)))))))</f>
        <v>1</v>
      </c>
      <c r="I73" s="46">
        <f>E73-ROUNDUP(D73/F73,0)*G73</f>
        <v>1520</v>
      </c>
      <c r="J73" s="68"/>
      <c r="K73" s="68"/>
      <c r="L73" s="68"/>
      <c r="M73" s="68"/>
      <c r="N73" s="68"/>
      <c r="O73" s="68"/>
      <c r="P73" s="68"/>
      <c r="Q73" s="51" t="s">
        <v>153</v>
      </c>
      <c r="R73" s="52">
        <v>5</v>
      </c>
      <c r="S73" s="52">
        <v>128</v>
      </c>
      <c r="T73" s="53">
        <v>280</v>
      </c>
      <c r="U73" s="52">
        <v>52</v>
      </c>
      <c r="V73" s="52">
        <v>90</v>
      </c>
      <c r="W73" s="52">
        <v>0</v>
      </c>
      <c r="X73" s="52">
        <f t="shared" si="15"/>
        <v>422</v>
      </c>
      <c r="Y73" s="55">
        <v>18</v>
      </c>
      <c r="Z73" s="54">
        <v>0.5</v>
      </c>
      <c r="AA73" s="55">
        <v>6</v>
      </c>
      <c r="AB73" s="54"/>
      <c r="AC73" s="54">
        <f t="shared" si="17"/>
        <v>24.5</v>
      </c>
      <c r="AD73" s="57">
        <f t="shared" si="20"/>
        <v>933</v>
      </c>
      <c r="AE73" s="56">
        <f t="shared" si="21"/>
        <v>93</v>
      </c>
      <c r="AF73" s="57">
        <f>ROUND(V73+AA73*($Q$3-1),0)*1.2*1.1</f>
        <v>269.28000000000003</v>
      </c>
      <c r="AG73" s="56">
        <f t="shared" si="16"/>
        <v>0</v>
      </c>
    </row>
    <row r="74" spans="1:33">
      <c r="A74" s="155"/>
      <c r="B74" s="46">
        <v>5</v>
      </c>
      <c r="C74" s="46" t="s">
        <v>133</v>
      </c>
      <c r="D74" s="71">
        <f t="shared" ref="D74:D105" si="22">AD74</f>
        <v>408</v>
      </c>
      <c r="E74" s="99">
        <f>$W$3</f>
        <v>1719</v>
      </c>
      <c r="F74" s="46">
        <f>IF($W$4-AF74&lt;0,1,$W$4-AF74)</f>
        <v>1048</v>
      </c>
      <c r="G74" s="46">
        <f>IF(AE74-$W$5&lt;0,1,AE74-$W$5)</f>
        <v>1</v>
      </c>
      <c r="H74" s="49">
        <f>IF(D74-F74&lt;0,1,IF(E74-G74&lt;0,-1,IF(D74-F74*2&lt;0,2,IF(E74-G74*2&lt;0,-2,IF(D74-F74*3&lt;0,3,IF(E74-G74*3&lt;0,-3,IF(D74-F74*4&lt;0,4,IF(E74-G74*4&lt;0,-4,-9))))))))</f>
        <v>1</v>
      </c>
      <c r="I74" s="46">
        <f>E74-(ROUNDUP(D74/F74,0)-1)*G74</f>
        <v>1719</v>
      </c>
      <c r="J74" s="68"/>
      <c r="K74" s="68"/>
      <c r="L74" s="68"/>
      <c r="M74" s="68"/>
      <c r="N74" s="68"/>
      <c r="O74" s="68"/>
      <c r="P74" s="68"/>
      <c r="Q74" s="51" t="s">
        <v>56</v>
      </c>
      <c r="R74" s="52">
        <v>5</v>
      </c>
      <c r="S74" s="52">
        <v>112</v>
      </c>
      <c r="T74" s="52">
        <v>120</v>
      </c>
      <c r="U74" s="52">
        <v>88</v>
      </c>
      <c r="V74" s="52">
        <v>40</v>
      </c>
      <c r="W74" s="52">
        <v>115</v>
      </c>
      <c r="X74" s="52">
        <f t="shared" ref="X74:X105" si="23">W74+V74+U74+T74</f>
        <v>363</v>
      </c>
      <c r="Y74" s="54">
        <v>8</v>
      </c>
      <c r="Z74" s="54">
        <v>6.0952000000000002</v>
      </c>
      <c r="AA74" s="54">
        <v>2.0952000000000002</v>
      </c>
      <c r="AB74" s="54">
        <v>8</v>
      </c>
      <c r="AC74" s="54">
        <f t="shared" si="17"/>
        <v>24.1904</v>
      </c>
      <c r="AD74" s="56">
        <f t="shared" si="20"/>
        <v>408</v>
      </c>
      <c r="AE74" s="56">
        <f t="shared" si="21"/>
        <v>306</v>
      </c>
      <c r="AF74" s="56">
        <f>ROUND(V74+AA74*($Q$3-1),0)*1.2</f>
        <v>96</v>
      </c>
      <c r="AG74" s="56">
        <f t="shared" ref="AG74:AG105" si="24">ROUND(W74+AB74*($Q$3-1),0)</f>
        <v>267</v>
      </c>
    </row>
    <row r="75" spans="1:33" ht="14.1" customHeight="1">
      <c r="A75" s="151" t="s">
        <v>74</v>
      </c>
      <c r="B75" s="46">
        <v>1</v>
      </c>
      <c r="C75" s="47" t="s">
        <v>74</v>
      </c>
      <c r="D75" s="73">
        <f t="shared" si="22"/>
        <v>525</v>
      </c>
      <c r="E75" s="99">
        <f>$S$3</f>
        <v>1833</v>
      </c>
      <c r="F75" s="46">
        <f>IF($S$4-AF75&lt;0,1,$S$4-AF75)</f>
        <v>1185.72</v>
      </c>
      <c r="G75" s="46">
        <f>IF(AE75-$S$5&lt;0,1,AE75-$S$5)</f>
        <v>1</v>
      </c>
      <c r="H75" s="49">
        <f>IF(D75-F75&lt;0,1,IF(E75-G75&lt;0,-1,IF(D75-F75*2&lt;0,2,IF(E75-G75*2&lt;0,-2,IF(D75-F75*3&lt;0,3,IF(E75-G75*3&lt;0,-3,IF(D75-F75*4&lt;0,4,IF(E75-G75*4&lt;0,-4,-9))))))))</f>
        <v>1</v>
      </c>
      <c r="I75" s="46">
        <f>E75-(ROUNDUP(D75/F75,0)-1)*G75</f>
        <v>1833</v>
      </c>
      <c r="J75" s="68"/>
      <c r="K75" s="68"/>
      <c r="L75" s="68"/>
      <c r="M75" s="68"/>
      <c r="N75" s="68"/>
      <c r="O75" s="68"/>
      <c r="P75" s="68"/>
      <c r="Q75" s="51" t="s">
        <v>153</v>
      </c>
      <c r="R75" s="52">
        <v>5</v>
      </c>
      <c r="S75" s="52">
        <v>152</v>
      </c>
      <c r="T75" s="52">
        <v>160</v>
      </c>
      <c r="U75" s="53">
        <v>180</v>
      </c>
      <c r="V75" s="52">
        <v>70</v>
      </c>
      <c r="W75" s="52">
        <v>300</v>
      </c>
      <c r="X75" s="53">
        <f t="shared" si="23"/>
        <v>710</v>
      </c>
      <c r="Y75" s="55">
        <v>10</v>
      </c>
      <c r="Z75" s="55">
        <v>8.5814000000000004</v>
      </c>
      <c r="AA75" s="54">
        <v>3.0867</v>
      </c>
      <c r="AB75" s="54">
        <v>8</v>
      </c>
      <c r="AC75" s="54">
        <f t="shared" si="17"/>
        <v>29.668100000000003</v>
      </c>
      <c r="AD75" s="56">
        <f t="shared" si="20"/>
        <v>525</v>
      </c>
      <c r="AE75" s="57">
        <f t="shared" si="21"/>
        <v>514.5</v>
      </c>
      <c r="AF75" s="56">
        <f>ROUND(V75+AA75*($Q$3-1),0)*1.2*1.1</f>
        <v>170.28</v>
      </c>
      <c r="AG75" s="56">
        <f t="shared" si="24"/>
        <v>452</v>
      </c>
    </row>
    <row r="76" spans="1:33">
      <c r="A76" s="154"/>
      <c r="B76" s="46">
        <v>2</v>
      </c>
      <c r="C76" s="46" t="s">
        <v>2</v>
      </c>
      <c r="D76" s="71">
        <f t="shared" si="22"/>
        <v>702</v>
      </c>
      <c r="E76" s="99">
        <f>$T$3</f>
        <v>1797</v>
      </c>
      <c r="F76" s="46">
        <f>IF($T$4-AF76&lt;0,1,$T$4-AF76)</f>
        <v>1171.4000000000001</v>
      </c>
      <c r="G76" s="46">
        <f>IF(AE76-$T$5&lt;0,1,AE76-$T$5)</f>
        <v>1</v>
      </c>
      <c r="H76" s="49">
        <f>IF(E76-G76&lt;0,-1,IF(D76-F76&lt;0,1,IF(E76-G76*2&lt;0,-2,IF(D76-F76*2&lt;0,2,IF(E76-G76*3&lt;0,-3,IF(D76-F76*3&lt;0,3,IF(E76-G76*4&lt;0,-4,-9)))))))</f>
        <v>1</v>
      </c>
      <c r="I76" s="46">
        <f>E76-ROUNDUP(D76/F76,0)*G76</f>
        <v>1796</v>
      </c>
      <c r="J76" s="68"/>
      <c r="K76" s="68"/>
      <c r="L76" s="68"/>
      <c r="M76" s="68"/>
      <c r="N76" s="68"/>
      <c r="O76" s="68"/>
      <c r="P76" s="68"/>
      <c r="Q76" s="51" t="s">
        <v>3</v>
      </c>
      <c r="R76" s="52">
        <v>6</v>
      </c>
      <c r="S76" s="52">
        <v>176</v>
      </c>
      <c r="T76" s="53">
        <v>240</v>
      </c>
      <c r="U76" s="52">
        <v>118</v>
      </c>
      <c r="V76" s="52">
        <v>76</v>
      </c>
      <c r="W76" s="52">
        <v>300</v>
      </c>
      <c r="X76" s="53">
        <f t="shared" si="23"/>
        <v>734</v>
      </c>
      <c r="Y76" s="55">
        <v>12</v>
      </c>
      <c r="Z76" s="54">
        <v>5.9</v>
      </c>
      <c r="AA76" s="54">
        <v>3.8</v>
      </c>
      <c r="AB76" s="54">
        <v>10</v>
      </c>
      <c r="AC76" s="55">
        <f t="shared" si="17"/>
        <v>31.700000000000003</v>
      </c>
      <c r="AD76" s="56">
        <f t="shared" si="20"/>
        <v>702</v>
      </c>
      <c r="AE76" s="56">
        <f t="shared" si="21"/>
        <v>345</v>
      </c>
      <c r="AF76" s="56">
        <f>ROUND(V76+AA76*($Q$3-1),0)*1.2</f>
        <v>177.6</v>
      </c>
      <c r="AG76" s="56">
        <f t="shared" si="24"/>
        <v>490</v>
      </c>
    </row>
    <row r="77" spans="1:33">
      <c r="A77" s="154"/>
      <c r="B77" s="46">
        <v>3</v>
      </c>
      <c r="C77" s="46" t="s">
        <v>180</v>
      </c>
      <c r="D77" s="71">
        <f t="shared" si="22"/>
        <v>396</v>
      </c>
      <c r="E77" s="99">
        <f>$U$3</f>
        <v>1361</v>
      </c>
      <c r="F77" s="46">
        <f>IF($U$4-AF77&lt;0,1,$U$4-AF77)</f>
        <v>1299.2</v>
      </c>
      <c r="G77" s="46">
        <f>IF(AE77-$U$5&lt;0,1,AE77-$U$5)</f>
        <v>1</v>
      </c>
      <c r="H77" s="49">
        <f>IF(D77-F77&lt;0,1,IF(E77-G77&lt;0,-1,IF(D77-F77*2&lt;0,2,IF(E77-G77*2&lt;0,-2,IF(D77-F77*3&lt;0,3,IF(E77-G77*3&lt;0,-3,IF(D77-F77*4&lt;0,4,IF(E77-G77*4&lt;0,-4,-9))))))))</f>
        <v>1</v>
      </c>
      <c r="I77" s="46">
        <f>E77-(ROUNDUP(D77/F77,0)-1)*G77</f>
        <v>1361</v>
      </c>
      <c r="J77" s="68"/>
      <c r="K77" s="68"/>
      <c r="L77" s="68"/>
      <c r="M77" s="68"/>
      <c r="N77" s="68"/>
      <c r="O77" s="68"/>
      <c r="P77" s="68"/>
      <c r="Q77" s="51" t="s">
        <v>54</v>
      </c>
      <c r="R77" s="52">
        <v>5</v>
      </c>
      <c r="S77" s="52">
        <v>112</v>
      </c>
      <c r="T77" s="52">
        <v>150</v>
      </c>
      <c r="U77" s="52">
        <v>105</v>
      </c>
      <c r="V77" s="52">
        <v>30</v>
      </c>
      <c r="W77" s="52">
        <v>180</v>
      </c>
      <c r="X77" s="52">
        <f t="shared" si="23"/>
        <v>465</v>
      </c>
      <c r="Y77" s="54">
        <v>6</v>
      </c>
      <c r="Z77" s="54">
        <v>5.2857000000000003</v>
      </c>
      <c r="AA77" s="54">
        <v>1.7857000000000001</v>
      </c>
      <c r="AB77" s="54">
        <v>9</v>
      </c>
      <c r="AC77" s="54">
        <f t="shared" si="17"/>
        <v>22.071400000000001</v>
      </c>
      <c r="AD77" s="56">
        <f t="shared" si="20"/>
        <v>396</v>
      </c>
      <c r="AE77" s="56">
        <f t="shared" si="21"/>
        <v>307.5</v>
      </c>
      <c r="AF77" s="56">
        <f>ROUND(V77+AA77*($Q$3-1),0)*1.2</f>
        <v>76.8</v>
      </c>
      <c r="AG77" s="56">
        <f t="shared" si="24"/>
        <v>351</v>
      </c>
    </row>
    <row r="78" spans="1:33">
      <c r="A78" s="154"/>
      <c r="B78" s="46">
        <v>4</v>
      </c>
      <c r="C78" s="46" t="s">
        <v>137</v>
      </c>
      <c r="D78" s="71">
        <f t="shared" si="22"/>
        <v>424.5</v>
      </c>
      <c r="E78" s="99">
        <f>$V$3</f>
        <v>1521</v>
      </c>
      <c r="F78" s="46">
        <f>IF($V$4-AF78&lt;0,1,$V$4-AF78)</f>
        <v>1013.4</v>
      </c>
      <c r="G78" s="46">
        <f>IF(AE78-$V$5&lt;0,1,AE78-$V$5)</f>
        <v>1</v>
      </c>
      <c r="H78" s="49">
        <f>IF(E78-G78&lt;0,-1,IF(D78-F78&lt;0,1,IF(E78-G78*2&lt;0,-2,IF(D78-F78*2&lt;0,2,IF(E78-G78*3&lt;0,-3,IF(D78-F78*3&lt;0,3,IF(E78-G78*4&lt;0,-4,-9)))))))</f>
        <v>1</v>
      </c>
      <c r="I78" s="46">
        <f>E78-ROUNDUP(D78/F78,0)*G78</f>
        <v>1520</v>
      </c>
      <c r="J78" s="68"/>
      <c r="K78" s="68"/>
      <c r="L78" s="68"/>
      <c r="M78" s="68"/>
      <c r="N78" s="68"/>
      <c r="O78" s="68"/>
      <c r="P78" s="68"/>
      <c r="Q78" s="51" t="s">
        <v>175</v>
      </c>
      <c r="R78" s="52">
        <v>4</v>
      </c>
      <c r="S78" s="52">
        <v>112</v>
      </c>
      <c r="T78" s="52">
        <v>150</v>
      </c>
      <c r="U78" s="52">
        <v>75</v>
      </c>
      <c r="V78" s="52">
        <v>95</v>
      </c>
      <c r="W78" s="52">
        <v>150</v>
      </c>
      <c r="X78" s="52">
        <f t="shared" si="23"/>
        <v>470</v>
      </c>
      <c r="Y78" s="54">
        <v>7</v>
      </c>
      <c r="Z78" s="54">
        <v>4.8</v>
      </c>
      <c r="AA78" s="54">
        <v>3.3</v>
      </c>
      <c r="AB78" s="54">
        <v>7</v>
      </c>
      <c r="AC78" s="54">
        <f t="shared" si="17"/>
        <v>22.1</v>
      </c>
      <c r="AD78" s="56">
        <f t="shared" si="20"/>
        <v>424.5</v>
      </c>
      <c r="AE78" s="56">
        <f t="shared" si="21"/>
        <v>249</v>
      </c>
      <c r="AF78" s="56">
        <f>ROUND(V78+AA78*($Q$3-1),0)*1.2</f>
        <v>189.6</v>
      </c>
      <c r="AG78" s="56">
        <f t="shared" si="24"/>
        <v>283</v>
      </c>
    </row>
    <row r="79" spans="1:33">
      <c r="A79" s="155"/>
      <c r="B79" s="46">
        <v>5</v>
      </c>
      <c r="C79" s="46" t="s">
        <v>148</v>
      </c>
      <c r="D79" s="71">
        <f t="shared" si="22"/>
        <v>459</v>
      </c>
      <c r="E79" s="99">
        <f>$W$3</f>
        <v>1719</v>
      </c>
      <c r="F79" s="46">
        <f>IF($W$4-AF79&lt;0,1,$W$4-AF79)</f>
        <v>1046.8</v>
      </c>
      <c r="G79" s="46">
        <f>IF(AE79-$W$5&lt;0,1,AE79-$W$5)</f>
        <v>1</v>
      </c>
      <c r="H79" s="49">
        <f>IF(D79-F79&lt;0,1,IF(E79-G79&lt;0,-1,IF(D79-F79*2&lt;0,2,IF(E79-G79*2&lt;0,-2,IF(D79-F79*3&lt;0,3,IF(E79-G79*3&lt;0,-3,IF(D79-F79*4&lt;0,4,IF(E79-G79*4&lt;0,-4,-9))))))))</f>
        <v>1</v>
      </c>
      <c r="I79" s="46">
        <f>E79-(ROUNDUP(D79/F79,0)-1)*G79</f>
        <v>1719</v>
      </c>
      <c r="J79" s="68"/>
      <c r="K79" s="68"/>
      <c r="L79" s="68"/>
      <c r="M79" s="68"/>
      <c r="N79" s="68"/>
      <c r="O79" s="68"/>
      <c r="P79" s="68"/>
      <c r="Q79" s="51" t="s">
        <v>140</v>
      </c>
      <c r="R79" s="52">
        <v>4</v>
      </c>
      <c r="S79" s="52">
        <v>124</v>
      </c>
      <c r="T79" s="52">
        <v>135</v>
      </c>
      <c r="U79" s="52">
        <v>84</v>
      </c>
      <c r="V79" s="52">
        <v>36</v>
      </c>
      <c r="W79" s="52">
        <v>105</v>
      </c>
      <c r="X79" s="52">
        <f t="shared" si="23"/>
        <v>360</v>
      </c>
      <c r="Y79" s="54">
        <v>9</v>
      </c>
      <c r="Z79" s="54">
        <v>5.5892999999999997</v>
      </c>
      <c r="AA79" s="54">
        <v>2.3929</v>
      </c>
      <c r="AB79" s="54">
        <v>7</v>
      </c>
      <c r="AC79" s="54">
        <f t="shared" si="17"/>
        <v>23.982199999999999</v>
      </c>
      <c r="AD79" s="56">
        <f t="shared" si="20"/>
        <v>459</v>
      </c>
      <c r="AE79" s="56">
        <f t="shared" si="21"/>
        <v>285</v>
      </c>
      <c r="AF79" s="56">
        <f>ROUND(V79+AA79*($Q$3-1),0)*1.2</f>
        <v>97.2</v>
      </c>
      <c r="AG79" s="56">
        <f t="shared" si="24"/>
        <v>238</v>
      </c>
    </row>
    <row r="80" spans="1:33" ht="14.1" customHeight="1">
      <c r="A80" s="151" t="s">
        <v>182</v>
      </c>
      <c r="B80" s="46">
        <v>1</v>
      </c>
      <c r="C80" s="47" t="s">
        <v>182</v>
      </c>
      <c r="D80" s="73">
        <f t="shared" si="22"/>
        <v>360</v>
      </c>
      <c r="E80" s="99">
        <f>$S$3</f>
        <v>1833</v>
      </c>
      <c r="F80" s="46">
        <f>IF($S$4-AF80&lt;0,1,$S$4-AF80)</f>
        <v>1275</v>
      </c>
      <c r="G80" s="46">
        <f>IF(AE80-$S$5&lt;0,1,AE80-$S$5)</f>
        <v>1</v>
      </c>
      <c r="H80" s="49">
        <f>IF(D80-F80&lt;0,1,IF(E80-G80&lt;0,-1,IF(D80-F80*2&lt;0,2,IF(E80-G80*2&lt;0,-2,IF(D80-F80*3&lt;0,3,IF(E80-G80*3&lt;0,-3,IF(D80-F80*4&lt;0,4,IF(E80-G80*4&lt;0,-4,-9))))))))</f>
        <v>1</v>
      </c>
      <c r="I80" s="46">
        <f>E80-(ROUNDUP(D80/F80,0)-1)*G80</f>
        <v>1833</v>
      </c>
      <c r="J80" s="68"/>
      <c r="K80" s="68"/>
      <c r="L80" s="68"/>
      <c r="M80" s="68"/>
      <c r="N80" s="68"/>
      <c r="O80" s="68"/>
      <c r="P80" s="68"/>
      <c r="Q80" s="51" t="s">
        <v>60</v>
      </c>
      <c r="R80" s="52">
        <v>5</v>
      </c>
      <c r="S80" s="52">
        <v>176</v>
      </c>
      <c r="T80" s="52">
        <v>10</v>
      </c>
      <c r="U80" s="52">
        <v>10</v>
      </c>
      <c r="V80" s="52">
        <v>10</v>
      </c>
      <c r="W80" s="52">
        <v>0</v>
      </c>
      <c r="X80" s="52">
        <f t="shared" si="23"/>
        <v>30</v>
      </c>
      <c r="Y80" s="55">
        <v>10</v>
      </c>
      <c r="Z80" s="55">
        <v>7.0909000000000004</v>
      </c>
      <c r="AA80" s="54">
        <v>2.2955000000000001</v>
      </c>
      <c r="AB80" s="55">
        <v>21</v>
      </c>
      <c r="AC80" s="55">
        <f t="shared" si="17"/>
        <v>40.386400000000002</v>
      </c>
      <c r="AD80" s="56">
        <f t="shared" ref="AD80:AE84" si="25">ROUND(T80+Y80*($Q$3-1),0)*1.8</f>
        <v>360</v>
      </c>
      <c r="AE80" s="57">
        <f t="shared" si="25"/>
        <v>261</v>
      </c>
      <c r="AF80" s="56">
        <f>ROUND(V80+AA80*($Q$3-1),0)*1.5</f>
        <v>81</v>
      </c>
      <c r="AG80" s="56">
        <f t="shared" si="24"/>
        <v>399</v>
      </c>
    </row>
    <row r="81" spans="1:33">
      <c r="A81" s="154"/>
      <c r="B81" s="46">
        <v>2</v>
      </c>
      <c r="C81" s="47" t="s">
        <v>139</v>
      </c>
      <c r="D81" s="73">
        <f t="shared" si="22"/>
        <v>1119.6000000000001</v>
      </c>
      <c r="E81" s="99">
        <f>$T$3</f>
        <v>1797</v>
      </c>
      <c r="F81" s="46">
        <f>IF($T$4-AF81&lt;0,1,$T$4-AF81)</f>
        <v>1012.4</v>
      </c>
      <c r="G81" s="46">
        <f>IF(AE81-$T$5&lt;0,1,AE81-$T$5)</f>
        <v>1</v>
      </c>
      <c r="H81" s="49">
        <f>IF(E81-G81&lt;0,-1,IF(D81-F81&lt;0,1,IF(E81-G81*2&lt;0,-2,IF(D81-F81*2&lt;0,2,IF(E81-G81*3&lt;0,-3,IF(D81-F81*3&lt;0,3,IF(E81-G81*4&lt;0,-4,-9)))))))</f>
        <v>2</v>
      </c>
      <c r="I81" s="46">
        <f>E81-ROUNDUP(D81/F81,0)*G81</f>
        <v>1795</v>
      </c>
      <c r="J81" s="68"/>
      <c r="K81" s="68"/>
      <c r="L81" s="68"/>
      <c r="M81" s="68"/>
      <c r="N81" s="68"/>
      <c r="O81" s="68"/>
      <c r="P81" s="68"/>
      <c r="Q81" s="51" t="s">
        <v>153</v>
      </c>
      <c r="R81" s="52">
        <v>5</v>
      </c>
      <c r="S81" s="52">
        <v>128</v>
      </c>
      <c r="T81" s="53">
        <v>280</v>
      </c>
      <c r="U81" s="52">
        <v>52</v>
      </c>
      <c r="V81" s="52">
        <v>90</v>
      </c>
      <c r="W81" s="52">
        <v>0</v>
      </c>
      <c r="X81" s="52">
        <f t="shared" si="23"/>
        <v>422</v>
      </c>
      <c r="Y81" s="55">
        <v>18</v>
      </c>
      <c r="Z81" s="54">
        <v>0.5</v>
      </c>
      <c r="AA81" s="55">
        <v>6</v>
      </c>
      <c r="AB81" s="54"/>
      <c r="AC81" s="54">
        <f t="shared" ref="AC81:AC108" si="26">AB81+AA81+Z81+Y81</f>
        <v>24.5</v>
      </c>
      <c r="AD81" s="57">
        <f t="shared" si="25"/>
        <v>1119.6000000000001</v>
      </c>
      <c r="AE81" s="56">
        <f t="shared" si="25"/>
        <v>111.60000000000001</v>
      </c>
      <c r="AF81" s="56">
        <f>ROUND(V81+AA81*($Q$3-1),0)*1.5*1.1</f>
        <v>336.6</v>
      </c>
      <c r="AG81" s="56">
        <f t="shared" si="24"/>
        <v>0</v>
      </c>
    </row>
    <row r="82" spans="1:33">
      <c r="A82" s="154"/>
      <c r="B82" s="46">
        <v>3</v>
      </c>
      <c r="C82" s="47" t="s">
        <v>18</v>
      </c>
      <c r="D82" s="73">
        <f t="shared" si="22"/>
        <v>455.40000000000003</v>
      </c>
      <c r="E82" s="99">
        <f>$U$3</f>
        <v>1361</v>
      </c>
      <c r="F82" s="46">
        <f>IF($U$4-AF82&lt;0,1,$U$4-AF82)</f>
        <v>1194.5</v>
      </c>
      <c r="G82" s="46">
        <f>IF(AE82-$U$5&lt;0,1,AE82-$U$5)</f>
        <v>1</v>
      </c>
      <c r="H82" s="49">
        <f>IF(D82-F82&lt;0,1,IF(E82-G82&lt;0,-1,IF(D82-F82*2&lt;0,2,IF(E82-G82*2&lt;0,-2,IF(D82-F82*3&lt;0,3,IF(E82-G82*3&lt;0,-3,IF(D82-F82*4&lt;0,4,IF(E82-G82*4&lt;0,-4,-9))))))))</f>
        <v>1</v>
      </c>
      <c r="I82" s="46">
        <f>E82-(ROUNDUP(D82/F82,0)-1)*G82</f>
        <v>1361</v>
      </c>
      <c r="J82" s="68"/>
      <c r="K82" s="68"/>
      <c r="L82" s="68"/>
      <c r="M82" s="68"/>
      <c r="N82" s="68"/>
      <c r="O82" s="68"/>
      <c r="P82" s="68"/>
      <c r="Q82" s="51" t="s">
        <v>19</v>
      </c>
      <c r="R82" s="52">
        <v>6</v>
      </c>
      <c r="S82" s="52">
        <v>132</v>
      </c>
      <c r="T82" s="52">
        <v>120</v>
      </c>
      <c r="U82" s="52">
        <v>112</v>
      </c>
      <c r="V82" s="52">
        <v>62</v>
      </c>
      <c r="W82" s="52">
        <v>210</v>
      </c>
      <c r="X82" s="52">
        <f t="shared" si="23"/>
        <v>504</v>
      </c>
      <c r="Y82" s="54">
        <v>7</v>
      </c>
      <c r="Z82" s="54">
        <v>5.5</v>
      </c>
      <c r="AA82" s="54">
        <v>3.1</v>
      </c>
      <c r="AB82" s="54">
        <v>9</v>
      </c>
      <c r="AC82" s="54">
        <f t="shared" si="26"/>
        <v>24.6</v>
      </c>
      <c r="AD82" s="56">
        <f t="shared" si="25"/>
        <v>455.40000000000003</v>
      </c>
      <c r="AE82" s="56">
        <f t="shared" si="25"/>
        <v>390.6</v>
      </c>
      <c r="AF82" s="56">
        <f t="shared" ref="AF82:AF89" si="27">ROUND(V82+AA82*($Q$3-1),0)*1.5</f>
        <v>181.5</v>
      </c>
      <c r="AG82" s="56">
        <f t="shared" si="24"/>
        <v>381</v>
      </c>
    </row>
    <row r="83" spans="1:33">
      <c r="A83" s="154"/>
      <c r="B83" s="46">
        <v>4</v>
      </c>
      <c r="C83" s="47" t="s">
        <v>141</v>
      </c>
      <c r="D83" s="73">
        <f t="shared" si="22"/>
        <v>612</v>
      </c>
      <c r="E83" s="99">
        <f>$V$3</f>
        <v>1521</v>
      </c>
      <c r="F83" s="46">
        <f>IF($V$4-AF83&lt;0,1,$V$4-AF83)</f>
        <v>1045.5</v>
      </c>
      <c r="G83" s="46">
        <f>IF(AE83-$V$5&lt;0,1,AE83-$V$5)</f>
        <v>1</v>
      </c>
      <c r="H83" s="49">
        <f>IF(E83-G83&lt;0,-1,IF(D83-F83&lt;0,1,IF(E83-G83*2&lt;0,-2,IF(D83-F83*2&lt;0,2,IF(E83-G83*3&lt;0,-3,IF(D83-F83*3&lt;0,3,IF(E83-G83*4&lt;0,-4,-9)))))))</f>
        <v>1</v>
      </c>
      <c r="I83" s="46">
        <f>E83-ROUNDUP(D83/F83,0)*G83</f>
        <v>1520</v>
      </c>
      <c r="J83" s="68"/>
      <c r="K83" s="68"/>
      <c r="L83" s="68"/>
      <c r="M83" s="68"/>
      <c r="N83" s="68"/>
      <c r="O83" s="68"/>
      <c r="P83" s="68"/>
      <c r="Q83" s="51" t="s">
        <v>54</v>
      </c>
      <c r="R83" s="52">
        <v>3</v>
      </c>
      <c r="S83" s="52">
        <v>124</v>
      </c>
      <c r="T83" s="52">
        <v>150</v>
      </c>
      <c r="U83" s="52">
        <v>75</v>
      </c>
      <c r="V83" s="52">
        <v>46</v>
      </c>
      <c r="W83" s="52">
        <v>90</v>
      </c>
      <c r="X83" s="52">
        <f t="shared" si="23"/>
        <v>361</v>
      </c>
      <c r="Y83" s="55">
        <v>10</v>
      </c>
      <c r="Z83" s="54">
        <v>5</v>
      </c>
      <c r="AA83" s="54">
        <v>3.1</v>
      </c>
      <c r="AB83" s="54">
        <v>6</v>
      </c>
      <c r="AC83" s="54">
        <f t="shared" si="26"/>
        <v>24.1</v>
      </c>
      <c r="AD83" s="57">
        <f t="shared" si="25"/>
        <v>612</v>
      </c>
      <c r="AE83" s="56">
        <f t="shared" si="25"/>
        <v>306</v>
      </c>
      <c r="AF83" s="56">
        <f t="shared" si="27"/>
        <v>157.5</v>
      </c>
      <c r="AG83" s="56">
        <f t="shared" si="24"/>
        <v>204</v>
      </c>
    </row>
    <row r="84" spans="1:33">
      <c r="A84" s="155"/>
      <c r="B84" s="46">
        <v>5</v>
      </c>
      <c r="C84" s="47" t="s">
        <v>246</v>
      </c>
      <c r="D84" s="73">
        <f t="shared" si="22"/>
        <v>489.6</v>
      </c>
      <c r="E84" s="99">
        <f>$W$3</f>
        <v>1719</v>
      </c>
      <c r="F84" s="46">
        <f>IF($W$4-AF84&lt;0,1,$W$4-AF84)</f>
        <v>872.5</v>
      </c>
      <c r="G84" s="46">
        <f>IF(AE84-$W$5&lt;0,1,AE84-$W$5)</f>
        <v>18.800000000000011</v>
      </c>
      <c r="H84" s="49">
        <f>IF(D84-F84&lt;0,1,IF(E84-G84&lt;0,-1,IF(D84-F84*2&lt;0,2,IF(E84-G84*2&lt;0,-2,IF(D84-F84*3&lt;0,3,IF(E84-G84*3&lt;0,-3,IF(D84-F84*4&lt;0,4,IF(E84-G84*4&lt;0,-4,-9))))))))</f>
        <v>1</v>
      </c>
      <c r="I84" s="46">
        <f>E84-(ROUNDUP(D84/F84,0)-1)*G84</f>
        <v>1719</v>
      </c>
      <c r="J84" s="68"/>
      <c r="K84" s="68"/>
      <c r="L84" s="68"/>
      <c r="M84" s="68"/>
      <c r="N84" s="68"/>
      <c r="O84" s="68"/>
      <c r="P84" s="68"/>
      <c r="Q84" s="51" t="s">
        <v>17</v>
      </c>
      <c r="R84" s="52">
        <v>5</v>
      </c>
      <c r="S84" s="52">
        <v>120</v>
      </c>
      <c r="T84" s="52">
        <v>120</v>
      </c>
      <c r="U84" s="52">
        <v>90</v>
      </c>
      <c r="V84" s="52">
        <v>90</v>
      </c>
      <c r="W84" s="52">
        <v>100</v>
      </c>
      <c r="X84" s="52">
        <f t="shared" si="23"/>
        <v>400</v>
      </c>
      <c r="Y84" s="54">
        <v>8</v>
      </c>
      <c r="Z84" s="54">
        <v>4.7872000000000003</v>
      </c>
      <c r="AA84" s="54">
        <v>4.7872000000000003</v>
      </c>
      <c r="AB84" s="54">
        <v>8</v>
      </c>
      <c r="AC84" s="55">
        <f t="shared" si="26"/>
        <v>25.574400000000001</v>
      </c>
      <c r="AD84" s="56">
        <f t="shared" si="25"/>
        <v>489.6</v>
      </c>
      <c r="AE84" s="56">
        <f t="shared" si="25"/>
        <v>325.8</v>
      </c>
      <c r="AF84" s="57">
        <f t="shared" si="27"/>
        <v>271.5</v>
      </c>
      <c r="AG84" s="56">
        <f t="shared" si="24"/>
        <v>252</v>
      </c>
    </row>
    <row r="85" spans="1:33" ht="14.1" customHeight="1">
      <c r="A85" s="151" t="s">
        <v>143</v>
      </c>
      <c r="B85" s="46">
        <v>1</v>
      </c>
      <c r="C85" s="46" t="s">
        <v>190</v>
      </c>
      <c r="D85" s="71">
        <f t="shared" si="22"/>
        <v>779.4</v>
      </c>
      <c r="E85" s="99">
        <f>$S$3</f>
        <v>1833</v>
      </c>
      <c r="F85" s="46">
        <f>IF($S$4-AF85&lt;0,1,$S$4-AF85)</f>
        <v>1143</v>
      </c>
      <c r="G85" s="46">
        <f>IF(AE85-$S$5&lt;0,1,AE85-$S$5)</f>
        <v>1</v>
      </c>
      <c r="H85" s="49">
        <f>IF(D85-F85&lt;0,1,IF(E85-G85&lt;0,-1,IF(D85-F85*2&lt;0,2,IF(E85-G85*2&lt;0,-2,IF(D85-F85*3&lt;0,3,IF(E85-G85*3&lt;0,-3,IF(D85-F85*4&lt;0,4,IF(E85-G85*4&lt;0,-4,-9))))))))</f>
        <v>1</v>
      </c>
      <c r="I85" s="46">
        <f>E85-(ROUNDUP(D85/F85,0)-1)*G85</f>
        <v>1833</v>
      </c>
      <c r="J85" s="68"/>
      <c r="K85" s="68"/>
      <c r="L85" s="68"/>
      <c r="M85" s="68"/>
      <c r="N85" s="68"/>
      <c r="O85" s="68"/>
      <c r="P85" s="68"/>
      <c r="Q85" s="51" t="s">
        <v>22</v>
      </c>
      <c r="R85" s="52">
        <v>6</v>
      </c>
      <c r="S85" s="52">
        <v>156</v>
      </c>
      <c r="T85" s="53">
        <v>300</v>
      </c>
      <c r="U85" s="52">
        <v>118</v>
      </c>
      <c r="V85" s="52">
        <v>70</v>
      </c>
      <c r="W85" s="53">
        <v>380</v>
      </c>
      <c r="X85" s="53">
        <f t="shared" si="23"/>
        <v>868</v>
      </c>
      <c r="Y85" s="54">
        <v>7</v>
      </c>
      <c r="Z85" s="54">
        <v>6.3</v>
      </c>
      <c r="AA85" s="54">
        <v>3.8</v>
      </c>
      <c r="AB85" s="55">
        <v>12</v>
      </c>
      <c r="AC85" s="54">
        <f t="shared" si="26"/>
        <v>29.1</v>
      </c>
      <c r="AD85" s="56">
        <f>ROUND(T85+Y85*($Q$3-1),0)*1.8</f>
        <v>779.4</v>
      </c>
      <c r="AE85" s="56">
        <f>ROUND(U85+Z85*($Q$3-1),0)*1.5</f>
        <v>357</v>
      </c>
      <c r="AF85" s="56">
        <f t="shared" si="27"/>
        <v>213</v>
      </c>
      <c r="AG85" s="56">
        <f t="shared" si="24"/>
        <v>608</v>
      </c>
    </row>
    <row r="86" spans="1:33">
      <c r="A86" s="154"/>
      <c r="B86" s="46">
        <v>2</v>
      </c>
      <c r="C86" s="46" t="s">
        <v>48</v>
      </c>
      <c r="D86" s="71">
        <f t="shared" si="22"/>
        <v>489.6</v>
      </c>
      <c r="E86" s="99">
        <f>$T$3</f>
        <v>1797</v>
      </c>
      <c r="F86" s="46">
        <f>IF($T$4-AF86&lt;0,1,$T$4-AF86)</f>
        <v>1181</v>
      </c>
      <c r="G86" s="46">
        <f>IF(AE86-$T$5&lt;0,1,AE86-$T$5)</f>
        <v>1</v>
      </c>
      <c r="H86" s="49">
        <f>IF(E86-G86&lt;0,-1,IF(D86-F86&lt;0,1,IF(E86-G86*2&lt;0,-2,IF(D86-F86*2&lt;0,2,IF(E86-G86*3&lt;0,-3,IF(D86-F86*3&lt;0,3,IF(E86-G86*4&lt;0,-4,-9)))))))</f>
        <v>1</v>
      </c>
      <c r="I86" s="46">
        <f>E86-ROUNDUP(D86/F86,0)*G86</f>
        <v>1796</v>
      </c>
      <c r="J86" s="68"/>
      <c r="K86" s="68"/>
      <c r="L86" s="68"/>
      <c r="M86" s="68"/>
      <c r="N86" s="68"/>
      <c r="O86" s="68"/>
      <c r="P86" s="68"/>
      <c r="Q86" s="51" t="s">
        <v>28</v>
      </c>
      <c r="R86" s="52">
        <v>5</v>
      </c>
      <c r="S86" s="52">
        <v>120</v>
      </c>
      <c r="T86" s="52">
        <v>120</v>
      </c>
      <c r="U86" s="52">
        <v>72</v>
      </c>
      <c r="V86" s="52">
        <v>49</v>
      </c>
      <c r="W86" s="52">
        <v>105</v>
      </c>
      <c r="X86" s="52">
        <f t="shared" si="23"/>
        <v>346</v>
      </c>
      <c r="Y86" s="54">
        <v>8</v>
      </c>
      <c r="Z86" s="54">
        <v>4.8</v>
      </c>
      <c r="AA86" s="54">
        <v>3.3</v>
      </c>
      <c r="AB86" s="54">
        <v>7</v>
      </c>
      <c r="AC86" s="54">
        <f t="shared" si="26"/>
        <v>23.1</v>
      </c>
      <c r="AD86" s="56">
        <f>ROUND(T86+Y86*($Q$3-1),0)*1.8</f>
        <v>489.6</v>
      </c>
      <c r="AE86" s="56">
        <f>ROUND(U86+Z86*($Q$3-1),0)*1.5</f>
        <v>244.5</v>
      </c>
      <c r="AF86" s="56">
        <f t="shared" si="27"/>
        <v>168</v>
      </c>
      <c r="AG86" s="56">
        <f t="shared" si="24"/>
        <v>238</v>
      </c>
    </row>
    <row r="87" spans="1:33">
      <c r="A87" s="154"/>
      <c r="B87" s="46">
        <v>3</v>
      </c>
      <c r="C87" s="46" t="s">
        <v>144</v>
      </c>
      <c r="D87" s="71">
        <f t="shared" si="22"/>
        <v>631.80000000000007</v>
      </c>
      <c r="E87" s="99">
        <f>$U$3</f>
        <v>1361</v>
      </c>
      <c r="F87" s="46">
        <f>IF($U$4-AF87&lt;0,1,$U$4-AF87)</f>
        <v>1253</v>
      </c>
      <c r="G87" s="46">
        <f>IF(AE87-$U$5&lt;0,1,AE87-$U$5)</f>
        <v>1</v>
      </c>
      <c r="H87" s="49">
        <f>IF(D87-F87&lt;0,1,IF(E87-G87&lt;0,-1,IF(D87-F87*2&lt;0,2,IF(E87-G87*2&lt;0,-2,IF(D87-F87*3&lt;0,3,IF(E87-G87*3&lt;0,-3,IF(D87-F87*4&lt;0,4,IF(E87-G87*4&lt;0,-4,-9))))))))</f>
        <v>1</v>
      </c>
      <c r="I87" s="46">
        <f>E87-(ROUNDUP(D87/F87,0)-1)*G87</f>
        <v>1361</v>
      </c>
      <c r="J87" s="68"/>
      <c r="K87" s="68"/>
      <c r="L87" s="68"/>
      <c r="M87" s="68"/>
      <c r="N87" s="68"/>
      <c r="O87" s="68"/>
      <c r="P87" s="68"/>
      <c r="Q87" s="51" t="s">
        <v>125</v>
      </c>
      <c r="R87" s="52">
        <v>6</v>
      </c>
      <c r="S87" s="52">
        <v>132</v>
      </c>
      <c r="T87" s="52">
        <v>180</v>
      </c>
      <c r="U87" s="52">
        <v>132</v>
      </c>
      <c r="V87" s="52">
        <v>42</v>
      </c>
      <c r="W87" s="52">
        <v>150</v>
      </c>
      <c r="X87" s="52">
        <f t="shared" si="23"/>
        <v>504</v>
      </c>
      <c r="Y87" s="54">
        <v>9</v>
      </c>
      <c r="Z87" s="55">
        <v>6.5</v>
      </c>
      <c r="AA87" s="54">
        <v>2.1</v>
      </c>
      <c r="AB87" s="54">
        <v>7</v>
      </c>
      <c r="AC87" s="54">
        <f t="shared" si="26"/>
        <v>24.6</v>
      </c>
      <c r="AD87" s="56">
        <f>ROUND(T87+Y87*($Q$3-1),0)*1.8</f>
        <v>631.80000000000007</v>
      </c>
      <c r="AE87" s="56">
        <f>ROUND(U87+Z87*($Q$3-1),0)*1.5</f>
        <v>384</v>
      </c>
      <c r="AF87" s="56">
        <f t="shared" si="27"/>
        <v>123</v>
      </c>
      <c r="AG87" s="56">
        <f t="shared" si="24"/>
        <v>283</v>
      </c>
    </row>
    <row r="88" spans="1:33">
      <c r="A88" s="154"/>
      <c r="B88" s="46">
        <v>4</v>
      </c>
      <c r="C88" s="46" t="s">
        <v>129</v>
      </c>
      <c r="D88" s="71">
        <f t="shared" si="22"/>
        <v>561.6</v>
      </c>
      <c r="E88" s="99">
        <f>$V$3</f>
        <v>1521</v>
      </c>
      <c r="F88" s="46">
        <f>IF($V$4-AF88&lt;0,1,$V$4-AF88)</f>
        <v>979.5</v>
      </c>
      <c r="G88" s="46">
        <f>IF(AE88-$V$5&lt;0,1,AE88-$V$5)</f>
        <v>1</v>
      </c>
      <c r="H88" s="49">
        <f>IF(E88-G88&lt;0,-1,IF(D88-F88&lt;0,1,IF(E88-G88*2&lt;0,-2,IF(D88-F88*2&lt;0,2,IF(E88-G88*3&lt;0,-3,IF(D88-F88*3&lt;0,3,IF(E88-G88*4&lt;0,-4,-9)))))))</f>
        <v>1</v>
      </c>
      <c r="I88" s="46">
        <f>E88-ROUNDUP(D88/F88,0)*G88</f>
        <v>1520</v>
      </c>
      <c r="J88" s="68"/>
      <c r="K88" s="68"/>
      <c r="L88" s="68"/>
      <c r="M88" s="68"/>
      <c r="N88" s="68"/>
      <c r="O88" s="68"/>
      <c r="P88" s="68"/>
      <c r="Q88" s="51" t="s">
        <v>50</v>
      </c>
      <c r="R88" s="52">
        <v>5</v>
      </c>
      <c r="S88" s="52">
        <v>112</v>
      </c>
      <c r="T88" s="52">
        <v>160</v>
      </c>
      <c r="U88" s="52">
        <v>80</v>
      </c>
      <c r="V88" s="52">
        <v>90</v>
      </c>
      <c r="W88" s="52">
        <v>100</v>
      </c>
      <c r="X88" s="52">
        <f t="shared" si="23"/>
        <v>430</v>
      </c>
      <c r="Y88" s="54">
        <v>8</v>
      </c>
      <c r="Z88" s="54">
        <v>5.0999999999999996</v>
      </c>
      <c r="AA88" s="54">
        <v>3.1</v>
      </c>
      <c r="AB88" s="54">
        <v>7</v>
      </c>
      <c r="AC88" s="54">
        <f t="shared" si="26"/>
        <v>23.2</v>
      </c>
      <c r="AD88" s="56">
        <f>ROUND(T88+Y88*($Q$3-1),0)*1.8</f>
        <v>561.6</v>
      </c>
      <c r="AE88" s="56">
        <f>ROUND(U88+Z88*($Q$3-1),0)*1.5</f>
        <v>265.5</v>
      </c>
      <c r="AF88" s="56">
        <f t="shared" si="27"/>
        <v>223.5</v>
      </c>
      <c r="AG88" s="56">
        <f t="shared" si="24"/>
        <v>233</v>
      </c>
    </row>
    <row r="89" spans="1:33">
      <c r="A89" s="155"/>
      <c r="B89" s="46">
        <v>5</v>
      </c>
      <c r="C89" s="46" t="s">
        <v>134</v>
      </c>
      <c r="D89" s="71">
        <f t="shared" si="22"/>
        <v>550.80000000000007</v>
      </c>
      <c r="E89" s="99">
        <f>$W$3</f>
        <v>1719</v>
      </c>
      <c r="F89" s="46">
        <f>IF($W$4-AF89&lt;0,1,$W$4-AF89)</f>
        <v>1042</v>
      </c>
      <c r="G89" s="46">
        <f>IF(AE89-$W$5&lt;0,1,AE89-$W$5)</f>
        <v>6.5</v>
      </c>
      <c r="H89" s="49">
        <f>IF(D89-F89&lt;0,1,IF(E89-G89&lt;0,-1,IF(D89-F89*2&lt;0,2,IF(E89-G89*2&lt;0,-2,IF(D89-F89*3&lt;0,3,IF(E89-G89*3&lt;0,-3,IF(D89-F89*4&lt;0,4,IF(E89-G89*4&lt;0,-4,-9))))))))</f>
        <v>1</v>
      </c>
      <c r="I89" s="46">
        <f>E89-(ROUNDUP(D89/F89,0)-1)*G89</f>
        <v>1719</v>
      </c>
      <c r="J89" s="68"/>
      <c r="K89" s="68"/>
      <c r="L89" s="68"/>
      <c r="M89" s="68"/>
      <c r="N89" s="68"/>
      <c r="O89" s="68"/>
      <c r="P89" s="68"/>
      <c r="Q89" s="51" t="s">
        <v>135</v>
      </c>
      <c r="R89" s="52">
        <v>4</v>
      </c>
      <c r="S89" s="52">
        <v>124</v>
      </c>
      <c r="T89" s="52">
        <v>135</v>
      </c>
      <c r="U89" s="52">
        <v>93</v>
      </c>
      <c r="V89" s="52">
        <v>30</v>
      </c>
      <c r="W89" s="52">
        <v>105</v>
      </c>
      <c r="X89" s="52">
        <f t="shared" si="23"/>
        <v>363</v>
      </c>
      <c r="Y89" s="54">
        <v>9</v>
      </c>
      <c r="Z89" s="54">
        <v>6.1111000000000004</v>
      </c>
      <c r="AA89" s="54">
        <v>2</v>
      </c>
      <c r="AB89" s="54">
        <v>7</v>
      </c>
      <c r="AC89" s="54">
        <f t="shared" si="26"/>
        <v>24.1111</v>
      </c>
      <c r="AD89" s="56">
        <f>ROUND(T89+Y89*($Q$3-1),0)*1.8</f>
        <v>550.80000000000007</v>
      </c>
      <c r="AE89" s="56">
        <f>ROUND(U89+Z89*($Q$3-1),0)*1.5</f>
        <v>313.5</v>
      </c>
      <c r="AF89" s="56">
        <f t="shared" si="27"/>
        <v>102</v>
      </c>
      <c r="AG89" s="56">
        <f t="shared" si="24"/>
        <v>238</v>
      </c>
    </row>
    <row r="90" spans="1:33" ht="14.1" customHeight="1">
      <c r="A90" s="151" t="s">
        <v>104</v>
      </c>
      <c r="B90" s="6">
        <v>1</v>
      </c>
      <c r="C90" s="6" t="s">
        <v>184</v>
      </c>
      <c r="D90" s="71">
        <f t="shared" si="22"/>
        <v>649.5</v>
      </c>
      <c r="E90" s="99">
        <f>$S$3</f>
        <v>1833</v>
      </c>
      <c r="F90" s="46">
        <f>IF($S$4-AF90&lt;0,1,$S$4-AF90)</f>
        <v>1185.5999999999999</v>
      </c>
      <c r="G90" s="46">
        <f>IF(AE90-$S$5&lt;0,1,AE90-$S$5)</f>
        <v>1</v>
      </c>
      <c r="H90" s="49">
        <f>IF(D90-F90&lt;0,1,IF(E90-G90&lt;0,-1,IF(D90-F90*2&lt;0,2,IF(E90-G90*2&lt;0,-2,IF(D90-F90*3&lt;0,3,IF(E90-G90*3&lt;0,-3,IF(D90-F90*4&lt;0,4,IF(E90-G90*4&lt;0,-4,-9))))))))</f>
        <v>1</v>
      </c>
      <c r="I90" s="46">
        <f>E90-(ROUNDUP(D90/F90,0)-1)*G90</f>
        <v>1833</v>
      </c>
      <c r="J90" s="68"/>
      <c r="K90" s="68"/>
      <c r="L90" s="68"/>
      <c r="M90" s="68"/>
      <c r="N90" s="68"/>
      <c r="O90" s="68"/>
      <c r="P90" s="68"/>
      <c r="Q90" s="58" t="s">
        <v>22</v>
      </c>
      <c r="R90" s="59">
        <v>6</v>
      </c>
      <c r="S90" s="59">
        <v>156</v>
      </c>
      <c r="T90" s="60">
        <v>300</v>
      </c>
      <c r="U90" s="59">
        <v>118</v>
      </c>
      <c r="V90" s="59">
        <v>70</v>
      </c>
      <c r="W90" s="60">
        <v>380</v>
      </c>
      <c r="X90" s="60">
        <f t="shared" si="23"/>
        <v>868</v>
      </c>
      <c r="Y90" s="54">
        <v>7</v>
      </c>
      <c r="Z90" s="54">
        <v>6.3</v>
      </c>
      <c r="AA90" s="54">
        <v>3.8</v>
      </c>
      <c r="AB90" s="55">
        <v>12</v>
      </c>
      <c r="AC90" s="54">
        <f t="shared" si="26"/>
        <v>29.1</v>
      </c>
      <c r="AD90" s="61">
        <f>ROUND(T90+Y90*($Q$3-1),0)*1.5</f>
        <v>649.5</v>
      </c>
      <c r="AE90" s="61">
        <f>ROUND(U90+Z90*($Q$3-1),0)*1.8</f>
        <v>428.40000000000003</v>
      </c>
      <c r="AF90" s="61">
        <f>ROUND(V90+AA90*($Q$3-1),0)*1.2</f>
        <v>170.4</v>
      </c>
      <c r="AG90" s="61">
        <f t="shared" si="24"/>
        <v>608</v>
      </c>
    </row>
    <row r="91" spans="1:33">
      <c r="A91" s="154"/>
      <c r="B91" s="6">
        <v>2</v>
      </c>
      <c r="C91" s="6" t="s">
        <v>145</v>
      </c>
      <c r="D91" s="71">
        <f t="shared" si="22"/>
        <v>408</v>
      </c>
      <c r="E91" s="99">
        <f>$T$3</f>
        <v>1797</v>
      </c>
      <c r="F91" s="46">
        <f>IF($T$4-AF91&lt;0,1,$T$4-AF91)</f>
        <v>1209.8</v>
      </c>
      <c r="G91" s="46">
        <f>IF(AE91-$T$5&lt;0,1,AE91-$T$5)</f>
        <v>1</v>
      </c>
      <c r="H91" s="49">
        <f>IF(E91-G91&lt;0,-1,IF(D91-F91&lt;0,1,IF(E91-G91*2&lt;0,-2,IF(D91-F91*2&lt;0,2,IF(E91-G91*3&lt;0,-3,IF(D91-F91*3&lt;0,3,IF(E91-G91*4&lt;0,-4,-9)))))))</f>
        <v>1</v>
      </c>
      <c r="I91" s="46">
        <f>E91-ROUNDUP(D91/F91,0)*G91</f>
        <v>1796</v>
      </c>
      <c r="J91" s="68"/>
      <c r="K91" s="68"/>
      <c r="L91" s="68"/>
      <c r="M91" s="68"/>
      <c r="N91" s="68"/>
      <c r="O91" s="68"/>
      <c r="P91" s="68"/>
      <c r="Q91" s="58" t="s">
        <v>54</v>
      </c>
      <c r="R91" s="59">
        <v>4</v>
      </c>
      <c r="S91" s="59">
        <v>116</v>
      </c>
      <c r="T91" s="59">
        <v>120</v>
      </c>
      <c r="U91" s="59">
        <v>88</v>
      </c>
      <c r="V91" s="59">
        <v>51</v>
      </c>
      <c r="W91" s="59">
        <v>75</v>
      </c>
      <c r="X91" s="59">
        <f t="shared" si="23"/>
        <v>334</v>
      </c>
      <c r="Y91" s="54">
        <v>8</v>
      </c>
      <c r="Z91" s="54">
        <v>5.9</v>
      </c>
      <c r="AA91" s="54">
        <v>3.4</v>
      </c>
      <c r="AB91" s="54">
        <v>5</v>
      </c>
      <c r="AC91" s="54">
        <f t="shared" si="26"/>
        <v>22.3</v>
      </c>
      <c r="AD91" s="61">
        <f>ROUND(T91+Y91*($Q$3-1),0)*1.5</f>
        <v>408</v>
      </c>
      <c r="AE91" s="61">
        <f>ROUND(U91+Z91*($Q$3-1),0)*1.8</f>
        <v>360</v>
      </c>
      <c r="AF91" s="61">
        <f>ROUND(V91+AA91*($Q$3-1),0)*1.2</f>
        <v>139.19999999999999</v>
      </c>
      <c r="AG91" s="61">
        <f t="shared" si="24"/>
        <v>170</v>
      </c>
    </row>
    <row r="92" spans="1:33">
      <c r="A92" s="154"/>
      <c r="B92" s="6">
        <v>3</v>
      </c>
      <c r="C92" s="6" t="s">
        <v>6</v>
      </c>
      <c r="D92" s="71">
        <f t="shared" si="22"/>
        <v>379.5</v>
      </c>
      <c r="E92" s="99">
        <f>$U$3</f>
        <v>1361</v>
      </c>
      <c r="F92" s="46">
        <f>IF($U$4-AF92&lt;0,1,$U$4-AF92)</f>
        <v>1145.5999999999999</v>
      </c>
      <c r="G92" s="46">
        <f>IF(AE92-$U$5&lt;0,1,AE92-$U$5)</f>
        <v>1</v>
      </c>
      <c r="H92" s="49">
        <f>IF(D92-F92&lt;0,1,IF(E92-G92&lt;0,-1,IF(D92-F92*2&lt;0,2,IF(E92-G92*2&lt;0,-2,IF(D92-F92*3&lt;0,3,IF(E92-G92*3&lt;0,-3,IF(D92-F92*4&lt;0,4,IF(E92-G92*4&lt;0,-4,-9))))))))</f>
        <v>1</v>
      </c>
      <c r="I92" s="46">
        <f>E92-(ROUNDUP(D92/F92,0)-1)*G92</f>
        <v>1361</v>
      </c>
      <c r="J92" s="68"/>
      <c r="K92" s="68"/>
      <c r="L92" s="68"/>
      <c r="M92" s="68"/>
      <c r="N92" s="68"/>
      <c r="O92" s="68"/>
      <c r="P92" s="68"/>
      <c r="Q92" s="58" t="s">
        <v>54</v>
      </c>
      <c r="R92" s="59">
        <v>4</v>
      </c>
      <c r="S92" s="59">
        <v>120</v>
      </c>
      <c r="T92" s="59">
        <v>120</v>
      </c>
      <c r="U92" s="59">
        <v>110</v>
      </c>
      <c r="V92" s="60">
        <v>110</v>
      </c>
      <c r="W92" s="59">
        <v>150</v>
      </c>
      <c r="X92" s="59">
        <f t="shared" si="23"/>
        <v>490</v>
      </c>
      <c r="Y92" s="54">
        <v>7</v>
      </c>
      <c r="Z92" s="54">
        <v>4.3</v>
      </c>
      <c r="AA92" s="54">
        <v>4.3</v>
      </c>
      <c r="AB92" s="54">
        <v>7</v>
      </c>
      <c r="AC92" s="54">
        <f t="shared" si="26"/>
        <v>22.6</v>
      </c>
      <c r="AD92" s="61">
        <f>ROUND(T92+Y92*($Q$3-1),0)*1.5</f>
        <v>379.5</v>
      </c>
      <c r="AE92" s="61">
        <f>ROUND(U92+Z92*($Q$3-1),0)*1.8</f>
        <v>345.6</v>
      </c>
      <c r="AF92" s="61">
        <f>ROUND(V92+AA92*($Q$3-1),0)*1.2</f>
        <v>230.39999999999998</v>
      </c>
      <c r="AG92" s="61">
        <f t="shared" si="24"/>
        <v>283</v>
      </c>
    </row>
    <row r="93" spans="1:33">
      <c r="A93" s="154"/>
      <c r="B93" s="6">
        <v>4</v>
      </c>
      <c r="C93" s="6" t="s">
        <v>7</v>
      </c>
      <c r="D93" s="71">
        <f t="shared" si="22"/>
        <v>436.5</v>
      </c>
      <c r="E93" s="99">
        <f>$V$3</f>
        <v>1521</v>
      </c>
      <c r="F93" s="46">
        <f>IF($V$4-AF93&lt;0,1,$V$4-AF93)</f>
        <v>1011</v>
      </c>
      <c r="G93" s="46">
        <f>IF(AE93-$V$5&lt;0,1,AE93-$V$5)</f>
        <v>1</v>
      </c>
      <c r="H93" s="49">
        <f>IF(E93-G93&lt;0,-1,IF(D93-F93&lt;0,1,IF(E93-G93*2&lt;0,-2,IF(D93-F93*2&lt;0,2,IF(E93-G93*3&lt;0,-3,IF(D93-F93*3&lt;0,3,IF(E93-G93*4&lt;0,-4,-9)))))))</f>
        <v>1</v>
      </c>
      <c r="I93" s="46">
        <f>E93-ROUNDUP(D93/F93,0)*G93</f>
        <v>1520</v>
      </c>
      <c r="J93" s="68"/>
      <c r="K93" s="68"/>
      <c r="L93" s="68"/>
      <c r="M93" s="68"/>
      <c r="N93" s="68"/>
      <c r="O93" s="68"/>
      <c r="P93" s="68"/>
      <c r="Q93" s="58" t="s">
        <v>17</v>
      </c>
      <c r="R93" s="59">
        <v>5</v>
      </c>
      <c r="S93" s="59">
        <v>120</v>
      </c>
      <c r="T93" s="59">
        <v>120</v>
      </c>
      <c r="U93" s="59">
        <v>100</v>
      </c>
      <c r="V93" s="59">
        <v>80</v>
      </c>
      <c r="W93" s="59">
        <v>100</v>
      </c>
      <c r="X93" s="59">
        <f t="shared" si="23"/>
        <v>400</v>
      </c>
      <c r="Y93" s="54">
        <v>9</v>
      </c>
      <c r="Z93" s="54">
        <v>5.0892999999999997</v>
      </c>
      <c r="AA93" s="54">
        <v>4.1963999999999997</v>
      </c>
      <c r="AB93" s="54">
        <v>7</v>
      </c>
      <c r="AC93" s="55">
        <f t="shared" si="26"/>
        <v>25.285699999999999</v>
      </c>
      <c r="AD93" s="61">
        <f>ROUND(T93+Y93*($Q$3-1),0)*1.5</f>
        <v>436.5</v>
      </c>
      <c r="AE93" s="61">
        <f>ROUND(U93+Z93*($Q$3-1),0)*1.8</f>
        <v>354.6</v>
      </c>
      <c r="AF93" s="61">
        <f>ROUND(V93+AA93*($Q$3-1),0)*1.2</f>
        <v>192</v>
      </c>
      <c r="AG93" s="61">
        <f t="shared" si="24"/>
        <v>233</v>
      </c>
    </row>
    <row r="94" spans="1:33">
      <c r="A94" s="155"/>
      <c r="B94" s="6">
        <v>5</v>
      </c>
      <c r="C94" s="62" t="s">
        <v>146</v>
      </c>
      <c r="D94" s="73">
        <f t="shared" si="22"/>
        <v>468</v>
      </c>
      <c r="E94" s="99">
        <f>$W$3</f>
        <v>1719</v>
      </c>
      <c r="F94" s="46">
        <f>IF($W$4-AF94&lt;0,1,$W$4-AF94)</f>
        <v>1022.8</v>
      </c>
      <c r="G94" s="46">
        <f>IF(AE94-$W$5&lt;0,1,AE94-$W$5)</f>
        <v>360.80000000000007</v>
      </c>
      <c r="H94" s="49">
        <f>IF(D94-F94&lt;0,1,IF(E94-G94&lt;0,-1,IF(D94-F94*2&lt;0,2,IF(E94-G94*2&lt;0,-2,IF(D94-F94*3&lt;0,3,IF(E94-G94*3&lt;0,-3,IF(D94-F94*4&lt;0,4,IF(E94-G94*4&lt;0,-4,-9))))))))</f>
        <v>1</v>
      </c>
      <c r="I94" s="46">
        <f>E94-(ROUNDUP(D94/F94,0)-1)*G94</f>
        <v>1719</v>
      </c>
      <c r="J94" s="68"/>
      <c r="K94" s="68"/>
      <c r="L94" s="68"/>
      <c r="M94" s="68"/>
      <c r="N94" s="68"/>
      <c r="O94" s="68"/>
      <c r="P94" s="68"/>
      <c r="Q94" s="58" t="s">
        <v>142</v>
      </c>
      <c r="R94" s="59">
        <v>6</v>
      </c>
      <c r="S94" s="59">
        <v>156</v>
      </c>
      <c r="T94" s="59">
        <v>160</v>
      </c>
      <c r="U94" s="60">
        <v>190</v>
      </c>
      <c r="V94" s="59">
        <v>52</v>
      </c>
      <c r="W94" s="59">
        <v>300</v>
      </c>
      <c r="X94" s="60">
        <f t="shared" si="23"/>
        <v>702</v>
      </c>
      <c r="Y94" s="54">
        <v>8</v>
      </c>
      <c r="Z94" s="55">
        <v>9.5</v>
      </c>
      <c r="AA94" s="54">
        <v>2.6</v>
      </c>
      <c r="AB94" s="54">
        <v>8</v>
      </c>
      <c r="AC94" s="54">
        <f t="shared" si="26"/>
        <v>28.1</v>
      </c>
      <c r="AD94" s="61">
        <f>ROUND(T94+Y94*($Q$3-1),0)*1.5</f>
        <v>468</v>
      </c>
      <c r="AE94" s="63">
        <f>ROUND(U94+Z94*($Q$3-1),0)*1.8</f>
        <v>667.80000000000007</v>
      </c>
      <c r="AF94" s="61">
        <f>ROUND(V94+AA94*($Q$3-1),0)*1.2</f>
        <v>121.19999999999999</v>
      </c>
      <c r="AG94" s="61">
        <f t="shared" si="24"/>
        <v>452</v>
      </c>
    </row>
    <row r="95" spans="1:33" ht="14.1" customHeight="1">
      <c r="A95" s="151" t="s">
        <v>20</v>
      </c>
      <c r="B95" s="6">
        <v>1</v>
      </c>
      <c r="C95" s="6" t="s">
        <v>20</v>
      </c>
      <c r="D95" s="71">
        <f t="shared" si="22"/>
        <v>1043.2</v>
      </c>
      <c r="E95" s="99">
        <f>$S$3</f>
        <v>1833</v>
      </c>
      <c r="F95" s="46">
        <f>IF($S$4-AF95&lt;0,1,$S$4-AF95)</f>
        <v>1014</v>
      </c>
      <c r="G95" s="46">
        <f>IF(AE95-$S$5&lt;0,1,AE95-$S$5)</f>
        <v>1</v>
      </c>
      <c r="H95" s="49">
        <f>IF(D95-F95&lt;0,1,IF(E95-G95&lt;0,-1,IF(D95-F95*2&lt;0,2,IF(E95-G95*2&lt;0,-2,IF(D95-F95*3&lt;0,3,IF(E95-G95*3&lt;0,-3,IF(D95-F95*4&lt;0,4,IF(E95-G95*4&lt;0,-4,-9))))))))</f>
        <v>2</v>
      </c>
      <c r="I95" s="46">
        <f>E95-(ROUNDUP(D95/F95,0)-1)*G95</f>
        <v>1832</v>
      </c>
      <c r="J95" s="68"/>
      <c r="K95" s="68"/>
      <c r="L95" s="68"/>
      <c r="M95" s="68"/>
      <c r="N95" s="68"/>
      <c r="O95" s="68"/>
      <c r="P95" s="68"/>
      <c r="Q95" s="58" t="s">
        <v>181</v>
      </c>
      <c r="R95" s="59">
        <v>6</v>
      </c>
      <c r="S95" s="59">
        <v>176</v>
      </c>
      <c r="T95" s="60">
        <v>500</v>
      </c>
      <c r="U95" s="60">
        <v>200</v>
      </c>
      <c r="V95" s="60">
        <v>180</v>
      </c>
      <c r="W95" s="60">
        <v>680</v>
      </c>
      <c r="X95" s="60">
        <f t="shared" si="23"/>
        <v>1560</v>
      </c>
      <c r="Y95" s="54">
        <v>8</v>
      </c>
      <c r="Z95" s="54">
        <v>4.0999999999999996</v>
      </c>
      <c r="AA95" s="54">
        <v>2.5</v>
      </c>
      <c r="AB95" s="54">
        <v>8</v>
      </c>
      <c r="AC95" s="54">
        <f t="shared" si="26"/>
        <v>22.6</v>
      </c>
      <c r="AD95" s="61">
        <f>ROUND(T95+Y95*($Q$3-1),0)*1.6</f>
        <v>1043.2</v>
      </c>
      <c r="AE95" s="61">
        <f t="shared" ref="AE95:AF99" si="28">ROUND(U95+Z95*($Q$3-1),0)*1.5</f>
        <v>417</v>
      </c>
      <c r="AF95" s="61">
        <f t="shared" si="28"/>
        <v>342</v>
      </c>
      <c r="AG95" s="61">
        <f t="shared" si="24"/>
        <v>832</v>
      </c>
    </row>
    <row r="96" spans="1:33">
      <c r="A96" s="154"/>
      <c r="B96" s="6">
        <v>2</v>
      </c>
      <c r="C96" s="6" t="s">
        <v>109</v>
      </c>
      <c r="D96" s="71">
        <f t="shared" si="22"/>
        <v>662.40000000000009</v>
      </c>
      <c r="E96" s="99">
        <f>$T$3</f>
        <v>1797</v>
      </c>
      <c r="F96" s="46">
        <f>IF($T$4-AF96&lt;0,1,$T$4-AF96)</f>
        <v>1064</v>
      </c>
      <c r="G96" s="46">
        <f>IF(AE96-$T$5&lt;0,1,AE96-$T$5)</f>
        <v>1</v>
      </c>
      <c r="H96" s="49">
        <f>IF(E96-G96&lt;0,-1,IF(D96-F96&lt;0,1,IF(E96-G96*2&lt;0,-2,IF(D96-F96*2&lt;0,2,IF(E96-G96*3&lt;0,-3,IF(D96-F96*3&lt;0,3,IF(E96-G96*4&lt;0,-4,-9)))))))</f>
        <v>1</v>
      </c>
      <c r="I96" s="46">
        <f>E96-ROUNDUP(D96/F96,0)*G96</f>
        <v>1796</v>
      </c>
      <c r="J96" s="68"/>
      <c r="K96" s="68"/>
      <c r="L96" s="68"/>
      <c r="M96" s="68"/>
      <c r="N96" s="68"/>
      <c r="O96" s="68"/>
      <c r="P96" s="68"/>
      <c r="Q96" s="58" t="s">
        <v>28</v>
      </c>
      <c r="R96" s="59">
        <v>3</v>
      </c>
      <c r="S96" s="59">
        <v>120</v>
      </c>
      <c r="T96" s="60">
        <v>300</v>
      </c>
      <c r="U96" s="60">
        <v>180</v>
      </c>
      <c r="V96" s="60">
        <v>150</v>
      </c>
      <c r="W96" s="60">
        <v>410</v>
      </c>
      <c r="X96" s="60">
        <f t="shared" si="23"/>
        <v>1040</v>
      </c>
      <c r="Y96" s="54">
        <v>6</v>
      </c>
      <c r="Z96" s="54">
        <v>4.0999999999999996</v>
      </c>
      <c r="AA96" s="54">
        <v>2.1</v>
      </c>
      <c r="AB96" s="54">
        <v>6</v>
      </c>
      <c r="AC96" s="54">
        <f t="shared" si="26"/>
        <v>18.2</v>
      </c>
      <c r="AD96" s="61">
        <f>ROUND(T96+Y96*($Q$3-1),0)*1.6</f>
        <v>662.40000000000009</v>
      </c>
      <c r="AE96" s="61">
        <f t="shared" si="28"/>
        <v>387</v>
      </c>
      <c r="AF96" s="61">
        <f t="shared" si="28"/>
        <v>285</v>
      </c>
      <c r="AG96" s="61">
        <f t="shared" si="24"/>
        <v>524</v>
      </c>
    </row>
    <row r="97" spans="1:33">
      <c r="A97" s="154"/>
      <c r="B97" s="6">
        <v>3</v>
      </c>
      <c r="C97" s="6" t="s">
        <v>148</v>
      </c>
      <c r="D97" s="71">
        <f t="shared" si="22"/>
        <v>489.6</v>
      </c>
      <c r="E97" s="99">
        <f>$U$3</f>
        <v>1361</v>
      </c>
      <c r="F97" s="46">
        <f>IF($U$4-AF97&lt;0,1,$U$4-AF97)</f>
        <v>1254.5</v>
      </c>
      <c r="G97" s="46">
        <f>IF(AE97-$U$5&lt;0,1,AE97-$U$5)</f>
        <v>1</v>
      </c>
      <c r="H97" s="49">
        <f>IF(D97-F97&lt;0,1,IF(E97-G97&lt;0,-1,IF(D97-F97*2&lt;0,2,IF(E97-G97*2&lt;0,-2,IF(D97-F97*3&lt;0,3,IF(E97-G97*3&lt;0,-3,IF(D97-F97*4&lt;0,4,IF(E97-G97*4&lt;0,-4,-9))))))))</f>
        <v>1</v>
      </c>
      <c r="I97" s="46">
        <f>E97-(ROUNDUP(D97/F97,0)-1)*G97</f>
        <v>1361</v>
      </c>
      <c r="J97" s="68"/>
      <c r="K97" s="68"/>
      <c r="L97" s="68"/>
      <c r="M97" s="68"/>
      <c r="N97" s="68"/>
      <c r="O97" s="68"/>
      <c r="P97" s="68"/>
      <c r="Q97" s="58" t="s">
        <v>140</v>
      </c>
      <c r="R97" s="59">
        <v>4</v>
      </c>
      <c r="S97" s="59">
        <v>124</v>
      </c>
      <c r="T97" s="59">
        <v>135</v>
      </c>
      <c r="U97" s="59">
        <v>84</v>
      </c>
      <c r="V97" s="59">
        <v>36</v>
      </c>
      <c r="W97" s="59">
        <v>105</v>
      </c>
      <c r="X97" s="59">
        <f t="shared" si="23"/>
        <v>360</v>
      </c>
      <c r="Y97" s="54">
        <v>9</v>
      </c>
      <c r="Z97" s="54">
        <v>5.5892999999999997</v>
      </c>
      <c r="AA97" s="54">
        <v>2.3929</v>
      </c>
      <c r="AB97" s="54">
        <v>7</v>
      </c>
      <c r="AC97" s="54">
        <f t="shared" si="26"/>
        <v>23.982199999999999</v>
      </c>
      <c r="AD97" s="61">
        <f>ROUND(T97+Y97*($Q$3-1),0)*1.6</f>
        <v>489.6</v>
      </c>
      <c r="AE97" s="61">
        <f t="shared" si="28"/>
        <v>285</v>
      </c>
      <c r="AF97" s="61">
        <f t="shared" si="28"/>
        <v>121.5</v>
      </c>
      <c r="AG97" s="61">
        <f t="shared" si="24"/>
        <v>238</v>
      </c>
    </row>
    <row r="98" spans="1:33">
      <c r="A98" s="154"/>
      <c r="B98" s="6">
        <v>4</v>
      </c>
      <c r="C98" s="6" t="s">
        <v>149</v>
      </c>
      <c r="D98" s="71">
        <f t="shared" si="22"/>
        <v>388.8</v>
      </c>
      <c r="E98" s="99">
        <f>$V$3</f>
        <v>1521</v>
      </c>
      <c r="F98" s="46">
        <f>IF($V$4-AF98&lt;0,1,$V$4-AF98)</f>
        <v>1020</v>
      </c>
      <c r="G98" s="46">
        <f>IF(AE98-$V$5&lt;0,1,AE98-$V$5)</f>
        <v>1</v>
      </c>
      <c r="H98" s="49">
        <f>IF(E98-G98&lt;0,-1,IF(D98-F98&lt;0,1,IF(E98-G98*2&lt;0,-2,IF(D98-F98*2&lt;0,2,IF(E98-G98*3&lt;0,-3,IF(D98-F98*3&lt;0,3,IF(E98-G98*4&lt;0,-4,-9)))))))</f>
        <v>1</v>
      </c>
      <c r="I98" s="46">
        <f>E98-ROUNDUP(D98/F98,0)*G98</f>
        <v>1520</v>
      </c>
      <c r="J98" s="68"/>
      <c r="K98" s="68"/>
      <c r="L98" s="68"/>
      <c r="M98" s="68"/>
      <c r="N98" s="68"/>
      <c r="O98" s="68"/>
      <c r="P98" s="68"/>
      <c r="Q98" s="58" t="s">
        <v>54</v>
      </c>
      <c r="R98" s="59">
        <v>5</v>
      </c>
      <c r="S98" s="59">
        <v>104</v>
      </c>
      <c r="T98" s="59">
        <v>110</v>
      </c>
      <c r="U98" s="59">
        <v>80</v>
      </c>
      <c r="V98" s="59">
        <v>54</v>
      </c>
      <c r="W98" s="59">
        <v>120</v>
      </c>
      <c r="X98" s="59">
        <f t="shared" si="23"/>
        <v>364</v>
      </c>
      <c r="Y98" s="54">
        <v>7</v>
      </c>
      <c r="Z98" s="54">
        <v>4.2</v>
      </c>
      <c r="AA98" s="54">
        <v>3.6</v>
      </c>
      <c r="AB98" s="54">
        <v>7</v>
      </c>
      <c r="AC98" s="54">
        <f t="shared" si="26"/>
        <v>21.8</v>
      </c>
      <c r="AD98" s="61">
        <f>ROUND(T98+Y98*($Q$3-1),0)*1.6</f>
        <v>388.8</v>
      </c>
      <c r="AE98" s="61">
        <f t="shared" si="28"/>
        <v>240</v>
      </c>
      <c r="AF98" s="61">
        <f t="shared" si="28"/>
        <v>183</v>
      </c>
      <c r="AG98" s="61">
        <f t="shared" si="24"/>
        <v>253</v>
      </c>
    </row>
    <row r="99" spans="1:33">
      <c r="A99" s="155"/>
      <c r="B99" s="6">
        <v>5</v>
      </c>
      <c r="C99" s="6" t="s">
        <v>182</v>
      </c>
      <c r="D99" s="71">
        <f t="shared" si="22"/>
        <v>320</v>
      </c>
      <c r="E99" s="99">
        <f>$W$3</f>
        <v>1719</v>
      </c>
      <c r="F99" s="46">
        <f>IF($W$4-AF99&lt;0,1,$W$4-AF99)</f>
        <v>1063</v>
      </c>
      <c r="G99" s="46">
        <f>IF(AE99-$W$5&lt;0,1,AE99-$W$5)</f>
        <v>1</v>
      </c>
      <c r="H99" s="49">
        <f>IF(D99-F99&lt;0,1,IF(E99-G99&lt;0,-1,IF(D99-F99*2&lt;0,2,IF(E99-G99*2&lt;0,-2,IF(D99-F99*3&lt;0,3,IF(E99-G99*3&lt;0,-3,IF(D99-F99*4&lt;0,4,IF(E99-G99*4&lt;0,-4,-9))))))))</f>
        <v>1</v>
      </c>
      <c r="I99" s="46">
        <f>E99-(ROUNDUP(D99/F99,0)-1)*G99</f>
        <v>1719</v>
      </c>
      <c r="J99" s="68"/>
      <c r="K99" s="68"/>
      <c r="L99" s="68"/>
      <c r="M99" s="68"/>
      <c r="N99" s="68"/>
      <c r="O99" s="68"/>
      <c r="P99" s="68"/>
      <c r="Q99" s="58" t="s">
        <v>60</v>
      </c>
      <c r="R99" s="59">
        <v>5</v>
      </c>
      <c r="S99" s="59">
        <v>176</v>
      </c>
      <c r="T99" s="59">
        <v>10</v>
      </c>
      <c r="U99" s="59">
        <v>10</v>
      </c>
      <c r="V99" s="59">
        <v>10</v>
      </c>
      <c r="W99" s="59">
        <v>0</v>
      </c>
      <c r="X99" s="59">
        <f t="shared" si="23"/>
        <v>30</v>
      </c>
      <c r="Y99" s="55">
        <v>10</v>
      </c>
      <c r="Z99" s="55">
        <v>7.0909000000000004</v>
      </c>
      <c r="AA99" s="54">
        <v>2.2955000000000001</v>
      </c>
      <c r="AB99" s="55">
        <v>21</v>
      </c>
      <c r="AC99" s="55">
        <f t="shared" si="26"/>
        <v>40.386400000000002</v>
      </c>
      <c r="AD99" s="63">
        <f>ROUND(T99+Y99*($Q$3-1),0)*1.6</f>
        <v>320</v>
      </c>
      <c r="AE99" s="63">
        <f t="shared" si="28"/>
        <v>217.5</v>
      </c>
      <c r="AF99" s="61">
        <f t="shared" si="28"/>
        <v>81</v>
      </c>
      <c r="AG99" s="61">
        <f t="shared" si="24"/>
        <v>399</v>
      </c>
    </row>
    <row r="100" spans="1:33" ht="14.1" customHeight="1">
      <c r="A100" s="151" t="s">
        <v>68</v>
      </c>
      <c r="B100" s="6">
        <v>1</v>
      </c>
      <c r="C100" s="62" t="s">
        <v>68</v>
      </c>
      <c r="D100" s="73">
        <f t="shared" si="22"/>
        <v>1122.5</v>
      </c>
      <c r="E100" s="99">
        <f>$S$3</f>
        <v>1833</v>
      </c>
      <c r="F100" s="46">
        <f>IF($S$4-AF100&lt;0,1,$S$4-AF100)</f>
        <v>1101</v>
      </c>
      <c r="G100" s="46">
        <f>IF(AE100-$S$5&lt;0,1,AE100-$S$5)</f>
        <v>1</v>
      </c>
      <c r="H100" s="49">
        <f>IF(D100-F100&lt;0,1,IF(E100-G100&lt;0,-1,IF(D100-F100*2&lt;0,2,IF(E100-G100*2&lt;0,-2,IF(D100-F100*3&lt;0,3,IF(E100-G100*3&lt;0,-3,IF(D100-F100*4&lt;0,4,IF(E100-G100*4&lt;0,-4,-9))))))))</f>
        <v>2</v>
      </c>
      <c r="I100" s="46">
        <f>E100-(ROUNDUP(D100/F100,0)-1)*G100</f>
        <v>1832</v>
      </c>
      <c r="J100" s="68"/>
      <c r="K100" s="68"/>
      <c r="L100" s="68"/>
      <c r="M100" s="68"/>
      <c r="N100" s="68"/>
      <c r="O100" s="68"/>
      <c r="P100" s="68"/>
      <c r="Q100" s="58" t="s">
        <v>3</v>
      </c>
      <c r="R100" s="59">
        <v>6</v>
      </c>
      <c r="S100" s="59">
        <v>196</v>
      </c>
      <c r="T100" s="60">
        <v>240</v>
      </c>
      <c r="U100" s="59">
        <v>102</v>
      </c>
      <c r="V100" s="59">
        <v>92</v>
      </c>
      <c r="W100" s="60">
        <v>420</v>
      </c>
      <c r="X100" s="60">
        <f t="shared" si="23"/>
        <v>854</v>
      </c>
      <c r="Y100" s="55">
        <v>11</v>
      </c>
      <c r="Z100" s="54">
        <v>5.0999999999999996</v>
      </c>
      <c r="AA100" s="54">
        <v>4.0999999999999996</v>
      </c>
      <c r="AB100" s="55">
        <v>15</v>
      </c>
      <c r="AC100" s="55">
        <f t="shared" si="26"/>
        <v>35.200000000000003</v>
      </c>
      <c r="AD100" s="63">
        <f>ROUND(T100+Y100*($Q$3-1),0)*2.5</f>
        <v>1122.5</v>
      </c>
      <c r="AE100" s="61">
        <f>ROUND(U100+Z100*($Q$3-1),0)</f>
        <v>199</v>
      </c>
      <c r="AF100" s="61">
        <f>ROUND(V100+AA100*($Q$3-1),0)*1.5</f>
        <v>255</v>
      </c>
      <c r="AG100" s="61">
        <f t="shared" si="24"/>
        <v>705</v>
      </c>
    </row>
    <row r="101" spans="1:33">
      <c r="A101" s="154"/>
      <c r="B101" s="6">
        <v>2</v>
      </c>
      <c r="C101" s="6" t="s">
        <v>134</v>
      </c>
      <c r="D101" s="71">
        <f t="shared" si="22"/>
        <v>765</v>
      </c>
      <c r="E101" s="99">
        <f>$T$3</f>
        <v>1797</v>
      </c>
      <c r="F101" s="46">
        <f>IF($T$4-AF101&lt;0,1,$T$4-AF101)</f>
        <v>1247</v>
      </c>
      <c r="G101" s="46">
        <f>IF(AE101-$T$5&lt;0,1,AE101-$T$5)</f>
        <v>1</v>
      </c>
      <c r="H101" s="49">
        <f>IF(E101-G101&lt;0,-1,IF(D101-F101&lt;0,1,IF(E101-G101*2&lt;0,-2,IF(D101-F101*2&lt;0,2,IF(E101-G101*3&lt;0,-3,IF(D101-F101*3&lt;0,3,IF(E101-G101*4&lt;0,-4,-9)))))))</f>
        <v>1</v>
      </c>
      <c r="I101" s="46">
        <f>E101-ROUNDUP(D101/F101,0)*G101</f>
        <v>1796</v>
      </c>
      <c r="J101" s="68"/>
      <c r="K101" s="68"/>
      <c r="L101" s="68"/>
      <c r="M101" s="68"/>
      <c r="N101" s="68"/>
      <c r="O101" s="68"/>
      <c r="P101" s="68"/>
      <c r="Q101" s="58" t="s">
        <v>135</v>
      </c>
      <c r="R101" s="59">
        <v>4</v>
      </c>
      <c r="S101" s="59">
        <v>124</v>
      </c>
      <c r="T101" s="59">
        <v>135</v>
      </c>
      <c r="U101" s="59">
        <v>93</v>
      </c>
      <c r="V101" s="59">
        <v>30</v>
      </c>
      <c r="W101" s="59">
        <v>105</v>
      </c>
      <c r="X101" s="59">
        <f t="shared" si="23"/>
        <v>363</v>
      </c>
      <c r="Y101" s="54">
        <v>9</v>
      </c>
      <c r="Z101" s="54">
        <v>6.1111000000000004</v>
      </c>
      <c r="AA101" s="54">
        <v>2</v>
      </c>
      <c r="AB101" s="54">
        <v>7</v>
      </c>
      <c r="AC101" s="54">
        <f t="shared" si="26"/>
        <v>24.1111</v>
      </c>
      <c r="AD101" s="61">
        <f>ROUND(T101+Y101*($Q$3-1),0)*2.5</f>
        <v>765</v>
      </c>
      <c r="AE101" s="61">
        <f>ROUND(U101+Z101*($Q$3-1),0)</f>
        <v>209</v>
      </c>
      <c r="AF101" s="61">
        <f>ROUND(V101+AA101*($Q$3-1),0)*1.5</f>
        <v>102</v>
      </c>
      <c r="AG101" s="61">
        <f t="shared" si="24"/>
        <v>238</v>
      </c>
    </row>
    <row r="102" spans="1:33">
      <c r="A102" s="154"/>
      <c r="B102" s="6">
        <v>3</v>
      </c>
      <c r="C102" s="6" t="s">
        <v>71</v>
      </c>
      <c r="D102" s="71">
        <f t="shared" si="22"/>
        <v>680</v>
      </c>
      <c r="E102" s="99">
        <f>$U$3</f>
        <v>1361</v>
      </c>
      <c r="F102" s="46">
        <f>IF($U$4-AF102&lt;0,1,$U$4-AF102)</f>
        <v>1193</v>
      </c>
      <c r="G102" s="46">
        <f>IF(AE102-$U$5&lt;0,1,AE102-$U$5)</f>
        <v>1</v>
      </c>
      <c r="H102" s="49">
        <f>IF(D102-F102&lt;0,1,IF(E102-G102&lt;0,-1,IF(D102-F102*2&lt;0,2,IF(E102-G102*2&lt;0,-2,IF(D102-F102*3&lt;0,3,IF(E102-G102*3&lt;0,-3,IF(D102-F102*4&lt;0,4,IF(E102-G102*4&lt;0,-4,-9))))))))</f>
        <v>1</v>
      </c>
      <c r="I102" s="46">
        <f>E102-(ROUNDUP(D102/F102,0)-1)*G102</f>
        <v>1361</v>
      </c>
      <c r="J102" s="68"/>
      <c r="K102" s="68"/>
      <c r="L102" s="68"/>
      <c r="M102" s="68"/>
      <c r="N102" s="68"/>
      <c r="O102" s="68"/>
      <c r="P102" s="68"/>
      <c r="Q102" s="58" t="s">
        <v>138</v>
      </c>
      <c r="R102" s="59">
        <v>4</v>
      </c>
      <c r="S102" s="59">
        <v>112</v>
      </c>
      <c r="T102" s="59">
        <v>120</v>
      </c>
      <c r="U102" s="59">
        <v>63</v>
      </c>
      <c r="V102" s="59">
        <v>54</v>
      </c>
      <c r="W102" s="59">
        <v>90</v>
      </c>
      <c r="X102" s="59">
        <f t="shared" si="23"/>
        <v>327</v>
      </c>
      <c r="Y102" s="54">
        <v>8</v>
      </c>
      <c r="Z102" s="54">
        <v>4.2</v>
      </c>
      <c r="AA102" s="54">
        <v>3.6</v>
      </c>
      <c r="AB102" s="54">
        <v>6</v>
      </c>
      <c r="AC102" s="54">
        <f t="shared" si="26"/>
        <v>21.8</v>
      </c>
      <c r="AD102" s="61">
        <f>ROUND(T102+Y102*($Q$3-1),0)*2.5</f>
        <v>680</v>
      </c>
      <c r="AE102" s="61">
        <f>ROUND(U102+Z102*($Q$3-1),0)</f>
        <v>143</v>
      </c>
      <c r="AF102" s="61">
        <f>ROUND(V102+AA102*($Q$3-1),0)*1.5</f>
        <v>183</v>
      </c>
      <c r="AG102" s="61">
        <f t="shared" si="24"/>
        <v>204</v>
      </c>
    </row>
    <row r="103" spans="1:33">
      <c r="A103" s="154"/>
      <c r="B103" s="6">
        <v>4</v>
      </c>
      <c r="C103" s="6" t="s">
        <v>150</v>
      </c>
      <c r="D103" s="71">
        <f t="shared" si="22"/>
        <v>430</v>
      </c>
      <c r="E103" s="99">
        <f>$V$3</f>
        <v>1521</v>
      </c>
      <c r="F103" s="46">
        <f>IF($V$4-AF103&lt;0,1,$V$4-AF103)</f>
        <v>1122</v>
      </c>
      <c r="G103" s="46">
        <f>IF(AE103-$V$5&lt;0,1,AE103-$V$5)</f>
        <v>1</v>
      </c>
      <c r="H103" s="49">
        <f>IF(E103-G103&lt;0,-1,IF(D103-F103&lt;0,1,IF(E103-G103*2&lt;0,-2,IF(D103-F103*2&lt;0,2,IF(E103-G103*3&lt;0,-3,IF(D103-F103*3&lt;0,3,IF(E103-G103*4&lt;0,-4,-9)))))))</f>
        <v>1</v>
      </c>
      <c r="I103" s="46">
        <f>E103-ROUNDUP(D103/F103,0)*G103</f>
        <v>1520</v>
      </c>
      <c r="J103" s="68"/>
      <c r="K103" s="68"/>
      <c r="L103" s="68"/>
      <c r="M103" s="68"/>
      <c r="N103" s="68"/>
      <c r="O103" s="68"/>
      <c r="P103" s="68"/>
      <c r="Q103" s="58" t="s">
        <v>56</v>
      </c>
      <c r="R103" s="59">
        <v>5</v>
      </c>
      <c r="S103" s="59">
        <v>116</v>
      </c>
      <c r="T103" s="59">
        <v>1</v>
      </c>
      <c r="U103" s="59">
        <v>1</v>
      </c>
      <c r="V103" s="59">
        <v>1</v>
      </c>
      <c r="W103" s="59">
        <v>1</v>
      </c>
      <c r="X103" s="59">
        <f t="shared" si="23"/>
        <v>4</v>
      </c>
      <c r="Y103" s="54">
        <v>9</v>
      </c>
      <c r="Z103" s="54">
        <v>4.2857000000000003</v>
      </c>
      <c r="AA103" s="54">
        <v>2.7856999999999998</v>
      </c>
      <c r="AB103" s="55">
        <v>13</v>
      </c>
      <c r="AC103" s="55">
        <f t="shared" si="26"/>
        <v>29.071400000000001</v>
      </c>
      <c r="AD103" s="61">
        <f>ROUND(T103+Y103*($Q$3-1),0)*2.5</f>
        <v>430</v>
      </c>
      <c r="AE103" s="61">
        <f>ROUND(U103+Z103*($Q$3-1),0)</f>
        <v>82</v>
      </c>
      <c r="AF103" s="61">
        <f>ROUND(V103+AA103*($Q$3-1),0)*1.5</f>
        <v>81</v>
      </c>
      <c r="AG103" s="61">
        <f t="shared" si="24"/>
        <v>248</v>
      </c>
    </row>
    <row r="104" spans="1:33">
      <c r="A104" s="155"/>
      <c r="B104" s="6">
        <v>5</v>
      </c>
      <c r="C104" s="62" t="s">
        <v>1</v>
      </c>
      <c r="D104" s="73">
        <f t="shared" si="22"/>
        <v>682.5</v>
      </c>
      <c r="E104" s="99">
        <f>$W$3</f>
        <v>1719</v>
      </c>
      <c r="F104" s="46">
        <f>IF($W$4-AF104&lt;0,1,$W$4-AF104)</f>
        <v>799</v>
      </c>
      <c r="G104" s="46">
        <f>IF(AE104-$W$5&lt;0,1,AE104-$W$5)</f>
        <v>1</v>
      </c>
      <c r="H104" s="49">
        <f>IF(D104-F104&lt;0,1,IF(E104-G104&lt;0,-1,IF(D104-F104*2&lt;0,2,IF(E104-G104*2&lt;0,-2,IF(D104-F104*3&lt;0,3,IF(E104-G104*3&lt;0,-3,IF(D104-F104*4&lt;0,4,IF(E104-G104*4&lt;0,-4,-9))))))))</f>
        <v>1</v>
      </c>
      <c r="I104" s="46">
        <f>E104-(ROUNDUP(D104/F104,0)-1)*G104</f>
        <v>1719</v>
      </c>
      <c r="J104" s="68"/>
      <c r="K104" s="68"/>
      <c r="L104" s="68"/>
      <c r="M104" s="68"/>
      <c r="N104" s="68"/>
      <c r="O104" s="68"/>
      <c r="P104" s="68"/>
      <c r="Q104" s="58" t="s">
        <v>45</v>
      </c>
      <c r="R104" s="59">
        <v>6</v>
      </c>
      <c r="S104" s="59">
        <v>156</v>
      </c>
      <c r="T104" s="59">
        <v>140</v>
      </c>
      <c r="U104" s="59">
        <v>80</v>
      </c>
      <c r="V104" s="60">
        <v>120</v>
      </c>
      <c r="W104" s="60">
        <v>450</v>
      </c>
      <c r="X104" s="60">
        <f t="shared" si="23"/>
        <v>790</v>
      </c>
      <c r="Y104" s="54">
        <v>7</v>
      </c>
      <c r="Z104" s="54">
        <v>3.1</v>
      </c>
      <c r="AA104" s="55">
        <v>5.8</v>
      </c>
      <c r="AB104" s="55">
        <v>11</v>
      </c>
      <c r="AC104" s="54">
        <f t="shared" si="26"/>
        <v>26.900000000000002</v>
      </c>
      <c r="AD104" s="61">
        <f>ROUND(T104+Y104*($Q$3-1),0)*2.5</f>
        <v>682.5</v>
      </c>
      <c r="AE104" s="61">
        <f>ROUND(U104+Z104*($Q$3-1),0)</f>
        <v>139</v>
      </c>
      <c r="AF104" s="61">
        <f>ROUND(V104+AA104*($Q$3-1),0)*1.5</f>
        <v>345</v>
      </c>
      <c r="AG104" s="61">
        <f t="shared" si="24"/>
        <v>659</v>
      </c>
    </row>
    <row r="105" spans="1:33" ht="14.1" customHeight="1">
      <c r="A105" s="151" t="s">
        <v>151</v>
      </c>
      <c r="B105" s="6">
        <v>1</v>
      </c>
      <c r="C105" s="62" t="s">
        <v>151</v>
      </c>
      <c r="D105" s="73">
        <f t="shared" si="22"/>
        <v>518</v>
      </c>
      <c r="E105" s="99">
        <f>$S$3</f>
        <v>1833</v>
      </c>
      <c r="F105" s="46">
        <f>IF($S$4-AF105&lt;0,1,$S$4-AF105)</f>
        <v>870</v>
      </c>
      <c r="G105" s="46">
        <f>IF(AE105-$S$5&lt;0,1,AE105-$S$5)</f>
        <v>1</v>
      </c>
      <c r="H105" s="49">
        <f>IF(D105-F105&lt;0,1,IF(E105-G105&lt;0,-1,IF(D105-F105*2&lt;0,2,IF(E105-G105*2&lt;0,-2,IF(D105-F105*3&lt;0,3,IF(E105-G105*3&lt;0,-3,IF(D105-F105*4&lt;0,4,IF(E105-G105*4&lt;0,-4,-9))))))))</f>
        <v>1</v>
      </c>
      <c r="I105" s="46">
        <f>E105-(ROUNDUP(D105/F105,0)-1)*G105</f>
        <v>1833</v>
      </c>
      <c r="J105" s="68"/>
      <c r="K105" s="68"/>
      <c r="L105" s="68"/>
      <c r="M105" s="68"/>
      <c r="N105" s="68"/>
      <c r="O105" s="68"/>
      <c r="P105" s="68"/>
      <c r="Q105" s="58" t="s">
        <v>152</v>
      </c>
      <c r="R105" s="59">
        <v>6</v>
      </c>
      <c r="S105" s="59">
        <v>180</v>
      </c>
      <c r="T105" s="59">
        <v>180</v>
      </c>
      <c r="U105" s="59">
        <v>100</v>
      </c>
      <c r="V105" s="60">
        <v>120</v>
      </c>
      <c r="W105" s="60">
        <v>360</v>
      </c>
      <c r="X105" s="60">
        <f t="shared" si="23"/>
        <v>760</v>
      </c>
      <c r="Y105" s="55">
        <v>10</v>
      </c>
      <c r="Z105" s="54">
        <v>4.5814000000000004</v>
      </c>
      <c r="AA105" s="55">
        <v>6.4884000000000004</v>
      </c>
      <c r="AB105" s="55">
        <v>11.9937</v>
      </c>
      <c r="AC105" s="55">
        <f t="shared" si="26"/>
        <v>33.063500000000005</v>
      </c>
      <c r="AD105" s="63">
        <f>ROUND(T105+Y105*($Q$3-1),0)*1.4</f>
        <v>518</v>
      </c>
      <c r="AE105" s="61">
        <f>ROUND(U105+Z105*($Q$3-1),0)*1.6</f>
        <v>299.2</v>
      </c>
      <c r="AF105" s="63">
        <f>ROUND(V105+AA105*($Q$3-1),0)*2</f>
        <v>486</v>
      </c>
      <c r="AG105" s="61">
        <f t="shared" si="24"/>
        <v>588</v>
      </c>
    </row>
    <row r="106" spans="1:33">
      <c r="A106" s="154"/>
      <c r="B106" s="6">
        <v>2</v>
      </c>
      <c r="C106" s="6" t="s">
        <v>148</v>
      </c>
      <c r="D106" s="71">
        <f t="shared" ref="D106:D137" si="29">AD106</f>
        <v>428.4</v>
      </c>
      <c r="E106" s="99">
        <f>$T$3</f>
        <v>1797</v>
      </c>
      <c r="F106" s="46">
        <f>IF($T$4-AF106&lt;0,1,$T$4-AF106)</f>
        <v>1187</v>
      </c>
      <c r="G106" s="46">
        <f>IF(AE106-$T$5&lt;0,1,AE106-$T$5)</f>
        <v>1</v>
      </c>
      <c r="H106" s="49">
        <f>IF(E106-G106&lt;0,-1,IF(D106-F106&lt;0,1,IF(E106-G106*2&lt;0,-2,IF(D106-F106*2&lt;0,2,IF(E106-G106*3&lt;0,-3,IF(D106-F106*3&lt;0,3,IF(E106-G106*4&lt;0,-4,-9)))))))</f>
        <v>1</v>
      </c>
      <c r="I106" s="46">
        <f>E106-ROUNDUP(D106/F106,0)*G106</f>
        <v>1796</v>
      </c>
      <c r="J106" s="68"/>
      <c r="K106" s="68"/>
      <c r="L106" s="68"/>
      <c r="M106" s="68"/>
      <c r="N106" s="68"/>
      <c r="O106" s="68"/>
      <c r="P106" s="68"/>
      <c r="Q106" s="58" t="s">
        <v>140</v>
      </c>
      <c r="R106" s="59">
        <v>4</v>
      </c>
      <c r="S106" s="59">
        <v>124</v>
      </c>
      <c r="T106" s="59">
        <v>135</v>
      </c>
      <c r="U106" s="59">
        <v>84</v>
      </c>
      <c r="V106" s="59">
        <v>36</v>
      </c>
      <c r="W106" s="59">
        <v>105</v>
      </c>
      <c r="X106" s="59">
        <f t="shared" ref="X106:X137" si="30">W106+V106+U106+T106</f>
        <v>360</v>
      </c>
      <c r="Y106" s="54">
        <v>9</v>
      </c>
      <c r="Z106" s="54">
        <v>5.5892999999999997</v>
      </c>
      <c r="AA106" s="54">
        <v>2.3929</v>
      </c>
      <c r="AB106" s="54">
        <v>7</v>
      </c>
      <c r="AC106" s="54">
        <f t="shared" si="26"/>
        <v>23.982199999999999</v>
      </c>
      <c r="AD106" s="61">
        <f>ROUND(T106+Y106*($Q$3-1),0)*1.4</f>
        <v>428.4</v>
      </c>
      <c r="AE106" s="61">
        <f>ROUND(U106+Z106*($Q$3-1),0)*1.6</f>
        <v>304</v>
      </c>
      <c r="AF106" s="61">
        <f>ROUND(V106+AA106*($Q$3-1),0)*2</f>
        <v>162</v>
      </c>
      <c r="AG106" s="61">
        <f t="shared" ref="AG106:AG137" si="31">ROUND(W106+AB106*($Q$3-1),0)</f>
        <v>238</v>
      </c>
    </row>
    <row r="107" spans="1:33">
      <c r="A107" s="154"/>
      <c r="B107" s="6">
        <v>3</v>
      </c>
      <c r="C107" s="62" t="s">
        <v>126</v>
      </c>
      <c r="D107" s="73">
        <f t="shared" si="29"/>
        <v>352.79999999999995</v>
      </c>
      <c r="E107" s="99">
        <f>$U$3</f>
        <v>1361</v>
      </c>
      <c r="F107" s="46">
        <f>IF($U$4-AF107&lt;0,1,$U$4-AF107)</f>
        <v>927.2</v>
      </c>
      <c r="G107" s="46">
        <f>IF(AE107-$U$5&lt;0,1,AE107-$U$5)</f>
        <v>1</v>
      </c>
      <c r="H107" s="49">
        <f>IF(D107-F107&lt;0,1,IF(E107-G107&lt;0,-1,IF(D107-F107*2&lt;0,2,IF(E107-G107*2&lt;0,-2,IF(D107-F107*3&lt;0,3,IF(E107-G107*3&lt;0,-3,IF(D107-F107*4&lt;0,4,IF(E107-G107*4&lt;0,-4,-9))))))))</f>
        <v>1</v>
      </c>
      <c r="I107" s="46">
        <f>E107-(ROUNDUP(D107/F107,0)-1)*G107</f>
        <v>1361</v>
      </c>
      <c r="J107" s="68"/>
      <c r="K107" s="68"/>
      <c r="L107" s="68"/>
      <c r="M107" s="68"/>
      <c r="N107" s="68"/>
      <c r="O107" s="68"/>
      <c r="P107" s="68"/>
      <c r="Q107" s="58" t="s">
        <v>153</v>
      </c>
      <c r="R107" s="59">
        <v>5</v>
      </c>
      <c r="S107" s="59">
        <v>124</v>
      </c>
      <c r="T107" s="59">
        <v>100</v>
      </c>
      <c r="U107" s="59">
        <v>1</v>
      </c>
      <c r="V107" s="60">
        <v>100</v>
      </c>
      <c r="W107" s="59">
        <v>120</v>
      </c>
      <c r="X107" s="59">
        <f t="shared" si="30"/>
        <v>321</v>
      </c>
      <c r="Y107" s="54">
        <v>8</v>
      </c>
      <c r="Z107" s="54"/>
      <c r="AA107" s="55">
        <v>5.4726999999999997</v>
      </c>
      <c r="AB107" s="54">
        <v>9</v>
      </c>
      <c r="AC107" s="54">
        <f t="shared" si="26"/>
        <v>22.4727</v>
      </c>
      <c r="AD107" s="61">
        <f>ROUND(T107+Y107*($Q$3-1),0)*1.4</f>
        <v>352.79999999999995</v>
      </c>
      <c r="AE107" s="61">
        <f>ROUND(U107+Z107*($Q$3-1),0)*1.6</f>
        <v>1.6</v>
      </c>
      <c r="AF107" s="63">
        <f>ROUND(V107+AA107*($Q$3-1),0)*2*1.1</f>
        <v>448.8</v>
      </c>
      <c r="AG107" s="61">
        <f t="shared" si="31"/>
        <v>291</v>
      </c>
    </row>
    <row r="108" spans="1:33">
      <c r="A108" s="154"/>
      <c r="B108" s="6">
        <v>4</v>
      </c>
      <c r="C108" s="6" t="s">
        <v>154</v>
      </c>
      <c r="D108" s="71">
        <f t="shared" si="29"/>
        <v>324.79999999999995</v>
      </c>
      <c r="E108" s="99">
        <f>$V$3</f>
        <v>1521</v>
      </c>
      <c r="F108" s="46">
        <f>IF($V$4-AF108&lt;0,1,$V$4-AF108)</f>
        <v>799</v>
      </c>
      <c r="G108" s="46">
        <f>IF(AE108-$V$5&lt;0,1,AE108-$V$5)</f>
        <v>1</v>
      </c>
      <c r="H108" s="49">
        <f>IF(E108-G108&lt;0,-1,IF(D108-F108&lt;0,1,IF(E108-G108*2&lt;0,-2,IF(D108-F108*2&lt;0,2,IF(E108-G108*3&lt;0,-3,IF(D108-F108*3&lt;0,3,IF(E108-G108*4&lt;0,-4,-9)))))))</f>
        <v>1</v>
      </c>
      <c r="I108" s="46">
        <f>E108-ROUNDUP(D108/F108,0)*G108</f>
        <v>1520</v>
      </c>
      <c r="J108" s="68"/>
      <c r="K108" s="68"/>
      <c r="L108" s="68"/>
      <c r="M108" s="68"/>
      <c r="N108" s="68"/>
      <c r="O108" s="68"/>
      <c r="P108" s="68"/>
      <c r="Q108" s="58" t="s">
        <v>110</v>
      </c>
      <c r="R108" s="59">
        <v>4</v>
      </c>
      <c r="S108" s="59">
        <v>112</v>
      </c>
      <c r="T108" s="59">
        <v>80</v>
      </c>
      <c r="U108" s="59">
        <v>75</v>
      </c>
      <c r="V108" s="60">
        <v>105</v>
      </c>
      <c r="W108" s="59">
        <v>80</v>
      </c>
      <c r="X108" s="59">
        <f t="shared" si="30"/>
        <v>340</v>
      </c>
      <c r="Y108" s="54">
        <v>8</v>
      </c>
      <c r="Z108" s="54">
        <v>3.9</v>
      </c>
      <c r="AA108" s="55">
        <v>5.0999999999999996</v>
      </c>
      <c r="AB108" s="54">
        <v>7</v>
      </c>
      <c r="AC108" s="54">
        <f t="shared" si="26"/>
        <v>24</v>
      </c>
      <c r="AD108" s="61">
        <f>ROUND(T108+Y108*($Q$3-1),0)*1.4</f>
        <v>324.79999999999995</v>
      </c>
      <c r="AE108" s="61">
        <f>ROUND(U108+Z108*($Q$3-1),0)*1.6</f>
        <v>238.4</v>
      </c>
      <c r="AF108" s="63">
        <f>ROUND(V108+AA108*($Q$3-1),0)*2</f>
        <v>404</v>
      </c>
      <c r="AG108" s="61">
        <f t="shared" si="31"/>
        <v>213</v>
      </c>
    </row>
    <row r="109" spans="1:33">
      <c r="A109" s="155"/>
      <c r="B109" s="6">
        <v>5</v>
      </c>
      <c r="C109" s="6" t="s">
        <v>205</v>
      </c>
      <c r="D109" s="71">
        <f t="shared" si="29"/>
        <v>658</v>
      </c>
      <c r="E109" s="99">
        <f>$W$3</f>
        <v>1719</v>
      </c>
      <c r="F109" s="46">
        <f>IF($W$4-AF109&lt;0,1,$W$4-AF109)</f>
        <v>690</v>
      </c>
      <c r="G109" s="46">
        <f>IF(AE109-$W$5&lt;0,1,AE109-$W$5)</f>
        <v>70.600000000000023</v>
      </c>
      <c r="H109" s="49">
        <f>IF(D109-F109&lt;0,1,IF(E109-G109&lt;0,-1,IF(D109-F109*2&lt;0,2,IF(E109-G109*2&lt;0,-2,IF(D109-F109*3&lt;0,3,IF(E109-G109*3&lt;0,-3,IF(D109-F109*4&lt;0,4,IF(E109-G109*4&lt;0,-4,-9))))))))</f>
        <v>1</v>
      </c>
      <c r="I109" s="46">
        <f>E109-(ROUNDUP(D109/F109,0)-1)*G109</f>
        <v>1719</v>
      </c>
      <c r="J109" s="68"/>
      <c r="K109" s="68"/>
      <c r="L109" s="68"/>
      <c r="M109" s="68"/>
      <c r="N109" s="68"/>
      <c r="O109" s="68"/>
      <c r="P109" s="68"/>
      <c r="Q109" s="58" t="s">
        <v>13</v>
      </c>
      <c r="R109" s="59">
        <v>6</v>
      </c>
      <c r="S109" s="59">
        <v>204</v>
      </c>
      <c r="T109" s="60">
        <v>280</v>
      </c>
      <c r="U109" s="60">
        <v>150</v>
      </c>
      <c r="V109" s="60">
        <v>160</v>
      </c>
      <c r="W109" s="60">
        <v>500</v>
      </c>
      <c r="X109" s="60">
        <f t="shared" si="30"/>
        <v>1090</v>
      </c>
      <c r="Y109" s="54">
        <v>10</v>
      </c>
      <c r="Z109" s="54">
        <v>4.5</v>
      </c>
      <c r="AA109" s="54">
        <v>3.5</v>
      </c>
      <c r="AB109" s="54">
        <v>15</v>
      </c>
      <c r="AC109" s="54">
        <v>33</v>
      </c>
      <c r="AD109" s="61">
        <f>ROUND(T109+Y109*($Q$3-1),0)*1.4</f>
        <v>658</v>
      </c>
      <c r="AE109" s="61">
        <f>ROUND(U109+Z109*($Q$3-1),0)*1.6</f>
        <v>377.6</v>
      </c>
      <c r="AF109" s="61">
        <f>ROUND(V109+AA109*($Q$3-1),0)*2</f>
        <v>454</v>
      </c>
      <c r="AG109" s="61">
        <f t="shared" si="31"/>
        <v>785</v>
      </c>
    </row>
    <row r="110" spans="1:33" ht="14.1" customHeight="1">
      <c r="A110" s="151" t="s">
        <v>155</v>
      </c>
      <c r="B110" s="46">
        <v>1</v>
      </c>
      <c r="C110" s="46" t="s">
        <v>155</v>
      </c>
      <c r="D110" s="71">
        <f t="shared" si="29"/>
        <v>436.5</v>
      </c>
      <c r="E110" s="99">
        <f>$S$3</f>
        <v>1833</v>
      </c>
      <c r="F110" s="46">
        <f>IF($S$4-AF110&lt;0,1,$S$4-AF110)</f>
        <v>1203.5999999999999</v>
      </c>
      <c r="G110" s="46">
        <f>IF(AE110-$S$5&lt;0,1,AE110-$S$5)</f>
        <v>1</v>
      </c>
      <c r="H110" s="49">
        <f>IF(D110-F110&lt;0,1,IF(E110-G110&lt;0,-1,IF(D110-F110*2&lt;0,2,IF(E110-G110*2&lt;0,-2,IF(D110-F110*3&lt;0,3,IF(E110-G110*3&lt;0,-3,IF(D110-F110*4&lt;0,4,IF(E110-G110*4&lt;0,-4,-9))))))))</f>
        <v>1</v>
      </c>
      <c r="I110" s="46">
        <f>E110-(ROUNDUP(D110/F110,0)-1)*G110</f>
        <v>1833</v>
      </c>
      <c r="J110" s="68"/>
      <c r="K110" s="68"/>
      <c r="L110" s="68"/>
      <c r="M110" s="68"/>
      <c r="N110" s="68"/>
      <c r="O110" s="68"/>
      <c r="P110" s="68"/>
      <c r="Q110" s="51" t="s">
        <v>59</v>
      </c>
      <c r="R110" s="52">
        <v>5</v>
      </c>
      <c r="S110" s="52">
        <v>108</v>
      </c>
      <c r="T110" s="52">
        <v>120</v>
      </c>
      <c r="U110" s="52">
        <v>90</v>
      </c>
      <c r="V110" s="52">
        <v>70</v>
      </c>
      <c r="W110" s="52">
        <v>60</v>
      </c>
      <c r="X110" s="52">
        <f t="shared" si="30"/>
        <v>340</v>
      </c>
      <c r="Y110" s="54">
        <v>9</v>
      </c>
      <c r="Z110" s="54">
        <v>5.9</v>
      </c>
      <c r="AA110" s="54">
        <v>3</v>
      </c>
      <c r="AB110" s="54">
        <v>5</v>
      </c>
      <c r="AC110" s="54">
        <f t="shared" ref="AC110:AC115" si="32">AB110+AA110+Z110+Y110</f>
        <v>22.9</v>
      </c>
      <c r="AD110" s="56">
        <f t="shared" ref="AD110:AE114" si="33">ROUND(T110+Y110*($Q$3-1),0)*1.5</f>
        <v>436.5</v>
      </c>
      <c r="AE110" s="56">
        <f t="shared" si="33"/>
        <v>303</v>
      </c>
      <c r="AF110" s="56">
        <f>ROUND(V110+AA110*($Q$3-1),0)*1.2</f>
        <v>152.4</v>
      </c>
      <c r="AG110" s="56">
        <f t="shared" si="31"/>
        <v>155</v>
      </c>
    </row>
    <row r="111" spans="1:33">
      <c r="A111" s="154"/>
      <c r="B111" s="46">
        <v>2</v>
      </c>
      <c r="C111" s="47" t="s">
        <v>147</v>
      </c>
      <c r="D111" s="73">
        <f t="shared" si="29"/>
        <v>555</v>
      </c>
      <c r="E111" s="99">
        <f>$T$3</f>
        <v>1797</v>
      </c>
      <c r="F111" s="46">
        <f>IF($T$4-AF111&lt;0,1,$T$4-AF111)</f>
        <v>1161.8</v>
      </c>
      <c r="G111" s="46">
        <f>IF(AE111-$T$5&lt;0,1,AE111-$T$5)</f>
        <v>1</v>
      </c>
      <c r="H111" s="49">
        <f>IF(E111-G111&lt;0,-1,IF(D111-F111&lt;0,1,IF(E111-G111*2&lt;0,-2,IF(D111-F111*2&lt;0,2,IF(E111-G111*3&lt;0,-3,IF(D111-F111*3&lt;0,3,IF(E111-G111*4&lt;0,-4,-9)))))))</f>
        <v>1</v>
      </c>
      <c r="I111" s="46">
        <f>E111-ROUNDUP(D111/F111,0)*G111</f>
        <v>1796</v>
      </c>
      <c r="J111" s="68"/>
      <c r="K111" s="68"/>
      <c r="L111" s="68"/>
      <c r="M111" s="68"/>
      <c r="N111" s="68"/>
      <c r="O111" s="68"/>
      <c r="P111" s="68"/>
      <c r="Q111" s="51" t="s">
        <v>185</v>
      </c>
      <c r="R111" s="52">
        <v>6</v>
      </c>
      <c r="S111" s="52">
        <v>180</v>
      </c>
      <c r="T111" s="52">
        <v>180</v>
      </c>
      <c r="U111" s="53">
        <v>150</v>
      </c>
      <c r="V111" s="52">
        <v>80</v>
      </c>
      <c r="W111" s="53">
        <v>360</v>
      </c>
      <c r="X111" s="53">
        <f t="shared" si="30"/>
        <v>770</v>
      </c>
      <c r="Y111" s="55">
        <v>10</v>
      </c>
      <c r="Z111" s="55">
        <v>7.0857000000000001</v>
      </c>
      <c r="AA111" s="54">
        <v>4</v>
      </c>
      <c r="AB111" s="55">
        <v>12</v>
      </c>
      <c r="AC111" s="55">
        <f t="shared" si="32"/>
        <v>33.085700000000003</v>
      </c>
      <c r="AD111" s="56">
        <f t="shared" si="33"/>
        <v>555</v>
      </c>
      <c r="AE111" s="57">
        <f t="shared" si="33"/>
        <v>427.5</v>
      </c>
      <c r="AF111" s="56">
        <f>ROUND(V111+AA111*($Q$3-1),0)*1.2</f>
        <v>187.2</v>
      </c>
      <c r="AG111" s="56">
        <f t="shared" si="31"/>
        <v>588</v>
      </c>
    </row>
    <row r="112" spans="1:33">
      <c r="A112" s="154"/>
      <c r="B112" s="46">
        <v>3</v>
      </c>
      <c r="C112" s="46" t="s">
        <v>156</v>
      </c>
      <c r="D112" s="71">
        <f t="shared" si="29"/>
        <v>408</v>
      </c>
      <c r="E112" s="99">
        <f>$U$3</f>
        <v>1361</v>
      </c>
      <c r="F112" s="46">
        <f>IF($U$4-AF112&lt;0,1,$U$4-AF112)</f>
        <v>1252.4000000000001</v>
      </c>
      <c r="G112" s="46">
        <f>IF(AE112-$U$5&lt;0,1,AE112-$U$5)</f>
        <v>1</v>
      </c>
      <c r="H112" s="49">
        <f>IF(D112-F112&lt;0,1,IF(E112-G112&lt;0,-1,IF(D112-F112*2&lt;0,2,IF(E112-G112*2&lt;0,-2,IF(D112-F112*3&lt;0,3,IF(E112-G112*3&lt;0,-3,IF(D112-F112*4&lt;0,4,IF(E112-G112*4&lt;0,-4,-9))))))))</f>
        <v>1</v>
      </c>
      <c r="I112" s="46">
        <f>E112-(ROUNDUP(D112/F112,0)-1)*G112</f>
        <v>1361</v>
      </c>
      <c r="J112" s="68"/>
      <c r="K112" s="68"/>
      <c r="L112" s="68"/>
      <c r="M112" s="68"/>
      <c r="N112" s="68"/>
      <c r="O112" s="68"/>
      <c r="P112" s="68"/>
      <c r="Q112" s="51" t="s">
        <v>245</v>
      </c>
      <c r="R112" s="52">
        <v>4</v>
      </c>
      <c r="S112" s="52">
        <v>112</v>
      </c>
      <c r="T112" s="52">
        <v>120</v>
      </c>
      <c r="U112" s="52">
        <v>75</v>
      </c>
      <c r="V112" s="52">
        <v>46</v>
      </c>
      <c r="W112" s="52">
        <v>90</v>
      </c>
      <c r="X112" s="52">
        <f t="shared" si="30"/>
        <v>331</v>
      </c>
      <c r="Y112" s="54">
        <v>8</v>
      </c>
      <c r="Z112" s="54">
        <v>5</v>
      </c>
      <c r="AA112" s="54">
        <v>3</v>
      </c>
      <c r="AB112" s="54">
        <v>6</v>
      </c>
      <c r="AC112" s="54">
        <f t="shared" si="32"/>
        <v>22</v>
      </c>
      <c r="AD112" s="56">
        <f t="shared" si="33"/>
        <v>408</v>
      </c>
      <c r="AE112" s="56">
        <f t="shared" si="33"/>
        <v>255</v>
      </c>
      <c r="AF112" s="56">
        <f>ROUND(V112+AA112*($Q$3-1),0)*1.2</f>
        <v>123.6</v>
      </c>
      <c r="AG112" s="56">
        <f t="shared" si="31"/>
        <v>204</v>
      </c>
    </row>
    <row r="113" spans="1:33">
      <c r="A113" s="154"/>
      <c r="B113" s="46">
        <v>4</v>
      </c>
      <c r="C113" s="46" t="s">
        <v>157</v>
      </c>
      <c r="D113" s="71">
        <f t="shared" si="29"/>
        <v>430.5</v>
      </c>
      <c r="E113" s="99">
        <f>$V$3</f>
        <v>1521</v>
      </c>
      <c r="F113" s="46">
        <f>IF($V$4-AF113&lt;0,1,$V$4-AF113)</f>
        <v>1104.5999999999999</v>
      </c>
      <c r="G113" s="46">
        <f>IF(AE113-$V$5&lt;0,1,AE113-$V$5)</f>
        <v>1</v>
      </c>
      <c r="H113" s="49">
        <f>IF(E113-G113&lt;0,-1,IF(D113-F113&lt;0,1,IF(E113-G113*2&lt;0,-2,IF(D113-F113*2&lt;0,2,IF(E113-G113*3&lt;0,-3,IF(D113-F113*3&lt;0,3,IF(E113-G113*4&lt;0,-4,-9)))))))</f>
        <v>1</v>
      </c>
      <c r="I113" s="46">
        <f>E113-ROUNDUP(D113/F113,0)*G113</f>
        <v>1520</v>
      </c>
      <c r="J113" s="68"/>
      <c r="K113" s="68"/>
      <c r="L113" s="68"/>
      <c r="M113" s="68"/>
      <c r="N113" s="68"/>
      <c r="O113" s="68"/>
      <c r="P113" s="68"/>
      <c r="Q113" s="51" t="s">
        <v>181</v>
      </c>
      <c r="R113" s="52">
        <v>5</v>
      </c>
      <c r="S113" s="52">
        <v>124</v>
      </c>
      <c r="T113" s="52">
        <v>135</v>
      </c>
      <c r="U113" s="52">
        <v>84</v>
      </c>
      <c r="V113" s="52">
        <v>39</v>
      </c>
      <c r="W113" s="52">
        <v>120</v>
      </c>
      <c r="X113" s="52">
        <f t="shared" si="30"/>
        <v>378</v>
      </c>
      <c r="Y113" s="54">
        <v>8</v>
      </c>
      <c r="Z113" s="54">
        <v>5.5918000000000001</v>
      </c>
      <c r="AA113" s="54">
        <v>2.2856999999999998</v>
      </c>
      <c r="AB113" s="54">
        <v>8</v>
      </c>
      <c r="AC113" s="54">
        <f t="shared" si="32"/>
        <v>23.877500000000001</v>
      </c>
      <c r="AD113" s="56">
        <f t="shared" si="33"/>
        <v>430.5</v>
      </c>
      <c r="AE113" s="56">
        <f t="shared" si="33"/>
        <v>285</v>
      </c>
      <c r="AF113" s="56">
        <f>ROUND(V113+AA113*($Q$3-1),0)*1.2</f>
        <v>98.399999999999991</v>
      </c>
      <c r="AG113" s="56">
        <f t="shared" si="31"/>
        <v>272</v>
      </c>
    </row>
    <row r="114" spans="1:33">
      <c r="A114" s="155"/>
      <c r="B114" s="46">
        <v>5</v>
      </c>
      <c r="C114" s="46" t="s">
        <v>176</v>
      </c>
      <c r="D114" s="71">
        <f t="shared" si="29"/>
        <v>459</v>
      </c>
      <c r="E114" s="99">
        <f>$W$3</f>
        <v>1719</v>
      </c>
      <c r="F114" s="46">
        <f>IF($W$4-AF114&lt;0,1,$W$4-AF114)</f>
        <v>1051.5999999999999</v>
      </c>
      <c r="G114" s="46">
        <f>IF(AE114-$W$5&lt;0,1,AE114-$W$5)</f>
        <v>1</v>
      </c>
      <c r="H114" s="49">
        <f>IF(D114-F114&lt;0,1,IF(E114-G114&lt;0,-1,IF(D114-F114*2&lt;0,2,IF(E114-G114*2&lt;0,-2,IF(D114-F114*3&lt;0,3,IF(E114-G114*3&lt;0,-3,IF(D114-F114*4&lt;0,4,IF(E114-G114*4&lt;0,-4,-9))))))))</f>
        <v>1</v>
      </c>
      <c r="I114" s="46">
        <f>E114-(ROUNDUP(D114/F114,0)-1)*G114</f>
        <v>1719</v>
      </c>
      <c r="J114" s="68"/>
      <c r="K114" s="68"/>
      <c r="L114" s="68"/>
      <c r="M114" s="68"/>
      <c r="N114" s="68"/>
      <c r="O114" s="68"/>
      <c r="P114" s="68"/>
      <c r="Q114" s="51" t="s">
        <v>158</v>
      </c>
      <c r="R114" s="52">
        <v>3</v>
      </c>
      <c r="S114" s="52">
        <v>116</v>
      </c>
      <c r="T114" s="52">
        <v>135</v>
      </c>
      <c r="U114" s="52">
        <v>85</v>
      </c>
      <c r="V114" s="52">
        <v>34</v>
      </c>
      <c r="W114" s="52">
        <v>90</v>
      </c>
      <c r="X114" s="52">
        <f t="shared" si="30"/>
        <v>344</v>
      </c>
      <c r="Y114" s="54">
        <v>9</v>
      </c>
      <c r="Z114" s="54">
        <v>5.6856999999999998</v>
      </c>
      <c r="AA114" s="54">
        <v>2.2856999999999998</v>
      </c>
      <c r="AB114" s="54">
        <v>6</v>
      </c>
      <c r="AC114" s="54">
        <f t="shared" si="32"/>
        <v>22.971399999999999</v>
      </c>
      <c r="AD114" s="56">
        <f t="shared" si="33"/>
        <v>459</v>
      </c>
      <c r="AE114" s="56">
        <f t="shared" si="33"/>
        <v>289.5</v>
      </c>
      <c r="AF114" s="56">
        <f>ROUND(V114+AA114*($Q$3-1),0)*1.2</f>
        <v>92.399999999999991</v>
      </c>
      <c r="AG114" s="56">
        <f t="shared" si="31"/>
        <v>204</v>
      </c>
    </row>
    <row r="115" spans="1:33" ht="14.1" customHeight="1">
      <c r="A115" s="151" t="s">
        <v>73</v>
      </c>
      <c r="B115" s="46">
        <v>1</v>
      </c>
      <c r="C115" s="46" t="s">
        <v>73</v>
      </c>
      <c r="D115" s="71">
        <f t="shared" si="29"/>
        <v>453</v>
      </c>
      <c r="E115" s="99">
        <f>$S$3</f>
        <v>1833</v>
      </c>
      <c r="F115" s="46">
        <f>IF($S$4-AF115&lt;0,1,$S$4-AF115)</f>
        <v>1100</v>
      </c>
      <c r="G115" s="46">
        <f>IF(AE115-$S$5&lt;0,1,AE115-$S$5)</f>
        <v>1</v>
      </c>
      <c r="H115" s="49">
        <f>IF(D115-F115&lt;0,1,IF(E115-G115&lt;0,-1,IF(D115-F115*2&lt;0,2,IF(E115-G115*2&lt;0,-2,IF(D115-F115*3&lt;0,3,IF(E115-G115*3&lt;0,-3,IF(D115-F115*4&lt;0,4,IF(E115-G115*4&lt;0,-4,-9))))))))</f>
        <v>1</v>
      </c>
      <c r="I115" s="46">
        <f>E115-(ROUNDUP(D115/F115,0)-1)*G115</f>
        <v>1833</v>
      </c>
      <c r="J115" s="68"/>
      <c r="K115" s="68"/>
      <c r="L115" s="68"/>
      <c r="M115" s="68"/>
      <c r="N115" s="68"/>
      <c r="O115" s="68"/>
      <c r="P115" s="68"/>
      <c r="Q115" s="51" t="s">
        <v>60</v>
      </c>
      <c r="R115" s="52">
        <v>6</v>
      </c>
      <c r="S115" s="52">
        <v>164</v>
      </c>
      <c r="T115" s="52">
        <v>150</v>
      </c>
      <c r="U115" s="52">
        <v>96</v>
      </c>
      <c r="V115" s="52">
        <v>82</v>
      </c>
      <c r="W115" s="53">
        <v>480</v>
      </c>
      <c r="X115" s="53">
        <f t="shared" si="30"/>
        <v>808</v>
      </c>
      <c r="Y115" s="54">
        <v>8</v>
      </c>
      <c r="Z115" s="54">
        <v>4.5</v>
      </c>
      <c r="AA115" s="54">
        <v>4.0968</v>
      </c>
      <c r="AB115" s="55">
        <v>12</v>
      </c>
      <c r="AC115" s="54">
        <f t="shared" si="32"/>
        <v>28.596800000000002</v>
      </c>
      <c r="AD115" s="56">
        <f t="shared" ref="AD115:AD159" si="34">ROUND(T115+Y115*($Q$3-1),0)*1.5</f>
        <v>453</v>
      </c>
      <c r="AE115" s="56">
        <f>ROUND(U115+Z115*($Q$3-1),0)</f>
        <v>182</v>
      </c>
      <c r="AF115" s="56">
        <f>ROUND(V115+AA115*($Q$3-1),0)*1.6</f>
        <v>256</v>
      </c>
      <c r="AG115" s="56">
        <f t="shared" si="31"/>
        <v>708</v>
      </c>
    </row>
    <row r="116" spans="1:33">
      <c r="A116" s="154"/>
      <c r="B116" s="46">
        <v>2</v>
      </c>
      <c r="C116" s="46" t="s">
        <v>47</v>
      </c>
      <c r="D116" s="71">
        <f t="shared" si="29"/>
        <v>408</v>
      </c>
      <c r="E116" s="99">
        <f>$T$3</f>
        <v>1797</v>
      </c>
      <c r="F116" s="46">
        <f>IF($T$4-AF116&lt;0,1,$T$4-AF116)</f>
        <v>1136.2</v>
      </c>
      <c r="G116" s="46">
        <f>IF(AE116-$T$5&lt;0,1,AE116-$T$5)</f>
        <v>1</v>
      </c>
      <c r="H116" s="49">
        <f>IF(E116-G116&lt;0,-1,IF(D116-F116&lt;0,1,IF(E116-G116*2&lt;0,-2,IF(D116-F116*2&lt;0,2,IF(E116-G116*3&lt;0,-3,IF(D116-F116*3&lt;0,3,IF(E116-G116*4&lt;0,-4,-9)))))))</f>
        <v>1</v>
      </c>
      <c r="I116" s="46">
        <f>E116-ROUNDUP(D116/F116,0)*G116</f>
        <v>1796</v>
      </c>
      <c r="J116" s="68"/>
      <c r="K116" s="68"/>
      <c r="L116" s="68"/>
      <c r="M116" s="68"/>
      <c r="N116" s="68"/>
      <c r="O116" s="68"/>
      <c r="P116" s="68"/>
      <c r="Q116" s="51" t="s">
        <v>127</v>
      </c>
      <c r="R116" s="52">
        <v>5</v>
      </c>
      <c r="S116" s="52">
        <v>112</v>
      </c>
      <c r="T116" s="52">
        <v>120</v>
      </c>
      <c r="U116" s="52">
        <v>66</v>
      </c>
      <c r="V116" s="52">
        <v>57</v>
      </c>
      <c r="W116" s="52">
        <v>90</v>
      </c>
      <c r="X116" s="52">
        <f t="shared" si="30"/>
        <v>333</v>
      </c>
      <c r="Y116" s="54">
        <v>8</v>
      </c>
      <c r="Z116" s="54">
        <v>4.5</v>
      </c>
      <c r="AA116" s="54">
        <v>4</v>
      </c>
      <c r="AB116" s="54">
        <v>6</v>
      </c>
      <c r="AC116" s="54"/>
      <c r="AD116" s="56">
        <f t="shared" si="34"/>
        <v>408</v>
      </c>
      <c r="AE116" s="56">
        <f>ROUND(U116+Z116*($Q$3-1),0)</f>
        <v>152</v>
      </c>
      <c r="AF116" s="56">
        <f>ROUND(V116+AA116*($Q$3-1),0)*1.6</f>
        <v>212.8</v>
      </c>
      <c r="AG116" s="56">
        <f t="shared" si="31"/>
        <v>204</v>
      </c>
    </row>
    <row r="117" spans="1:33">
      <c r="A117" s="154"/>
      <c r="B117" s="46">
        <v>3</v>
      </c>
      <c r="C117" s="46" t="s">
        <v>244</v>
      </c>
      <c r="D117" s="71">
        <f t="shared" si="29"/>
        <v>408</v>
      </c>
      <c r="E117" s="99">
        <f>$U$3</f>
        <v>1361</v>
      </c>
      <c r="F117" s="46">
        <f>IF($U$4-AF117&lt;0,1,$U$4-AF117)</f>
        <v>1164.8</v>
      </c>
      <c r="G117" s="46">
        <f>IF(AE117-$U$5&lt;0,1,AE117-$U$5)</f>
        <v>1</v>
      </c>
      <c r="H117" s="49">
        <f>IF(D117-F117&lt;0,1,IF(E117-G117&lt;0,-1,IF(D117-F117*2&lt;0,2,IF(E117-G117*2&lt;0,-2,IF(D117-F117*3&lt;0,3,IF(E117-G117*3&lt;0,-3,IF(D117-F117*4&lt;0,4,IF(E117-G117*4&lt;0,-4,-9))))))))</f>
        <v>1</v>
      </c>
      <c r="I117" s="46">
        <f>E117-(ROUNDUP(D117/F117,0)-1)*G117</f>
        <v>1361</v>
      </c>
      <c r="J117" s="68"/>
      <c r="K117" s="68"/>
      <c r="L117" s="68"/>
      <c r="M117" s="68"/>
      <c r="N117" s="68"/>
      <c r="O117" s="68"/>
      <c r="P117" s="68"/>
      <c r="Q117" s="51" t="s">
        <v>125</v>
      </c>
      <c r="R117" s="52">
        <v>4</v>
      </c>
      <c r="S117" s="52">
        <v>128</v>
      </c>
      <c r="T117" s="52">
        <v>120</v>
      </c>
      <c r="U117" s="52">
        <v>73</v>
      </c>
      <c r="V117" s="52">
        <v>60</v>
      </c>
      <c r="W117" s="52">
        <v>120</v>
      </c>
      <c r="X117" s="52">
        <f t="shared" si="30"/>
        <v>373</v>
      </c>
      <c r="Y117" s="54">
        <v>8</v>
      </c>
      <c r="Z117" s="54">
        <v>4.9000000000000004</v>
      </c>
      <c r="AA117" s="54">
        <v>3.8</v>
      </c>
      <c r="AB117" s="54">
        <v>8</v>
      </c>
      <c r="AC117" s="54">
        <f t="shared" ref="AC117:AC139" si="35">AB117+AA117+Z117+Y117</f>
        <v>24.700000000000003</v>
      </c>
      <c r="AD117" s="56">
        <f t="shared" si="34"/>
        <v>408</v>
      </c>
      <c r="AE117" s="56">
        <f>ROUND(U117+Z117*($Q$3-1),0)</f>
        <v>166</v>
      </c>
      <c r="AF117" s="56">
        <f>ROUND(V117+AA117*($Q$3-1),0)*1.6</f>
        <v>211.20000000000002</v>
      </c>
      <c r="AG117" s="56">
        <f t="shared" si="31"/>
        <v>272</v>
      </c>
    </row>
    <row r="118" spans="1:33">
      <c r="A118" s="154"/>
      <c r="B118" s="46">
        <v>4</v>
      </c>
      <c r="C118" s="46" t="s">
        <v>48</v>
      </c>
      <c r="D118" s="71">
        <f t="shared" si="29"/>
        <v>408</v>
      </c>
      <c r="E118" s="99">
        <f>$V$3</f>
        <v>1521</v>
      </c>
      <c r="F118" s="46">
        <f>IF($V$4-AF118&lt;0,1,$V$4-AF118)</f>
        <v>1023.8</v>
      </c>
      <c r="G118" s="46">
        <f>IF(AE118-$V$5&lt;0,1,AE118-$V$5)</f>
        <v>1</v>
      </c>
      <c r="H118" s="49">
        <f>IF(E118-G118&lt;0,-1,IF(D118-F118&lt;0,1,IF(E118-G118*2&lt;0,-2,IF(D118-F118*2&lt;0,2,IF(E118-G118*3&lt;0,-3,IF(D118-F118*3&lt;0,3,IF(E118-G118*4&lt;0,-4,-9)))))))</f>
        <v>1</v>
      </c>
      <c r="I118" s="46">
        <f>E118-ROUNDUP(D118/F118,0)*G118</f>
        <v>1520</v>
      </c>
      <c r="J118" s="68"/>
      <c r="K118" s="68"/>
      <c r="L118" s="68"/>
      <c r="M118" s="68"/>
      <c r="N118" s="68"/>
      <c r="O118" s="68"/>
      <c r="P118" s="68"/>
      <c r="Q118" s="51" t="s">
        <v>28</v>
      </c>
      <c r="R118" s="52">
        <v>5</v>
      </c>
      <c r="S118" s="52">
        <v>120</v>
      </c>
      <c r="T118" s="52">
        <v>120</v>
      </c>
      <c r="U118" s="52">
        <v>72</v>
      </c>
      <c r="V118" s="52">
        <v>49</v>
      </c>
      <c r="W118" s="52">
        <v>105</v>
      </c>
      <c r="X118" s="52">
        <f t="shared" si="30"/>
        <v>346</v>
      </c>
      <c r="Y118" s="54">
        <v>8</v>
      </c>
      <c r="Z118" s="54">
        <v>4.8</v>
      </c>
      <c r="AA118" s="54">
        <v>3.3</v>
      </c>
      <c r="AB118" s="54">
        <v>7</v>
      </c>
      <c r="AC118" s="54">
        <f t="shared" si="35"/>
        <v>23.1</v>
      </c>
      <c r="AD118" s="56">
        <f t="shared" si="34"/>
        <v>408</v>
      </c>
      <c r="AE118" s="56">
        <f>ROUND(U118+Z118*($Q$3-1),0)</f>
        <v>163</v>
      </c>
      <c r="AF118" s="56">
        <f>ROUND(V118+AA118*($Q$3-1),0)*1.6</f>
        <v>179.20000000000002</v>
      </c>
      <c r="AG118" s="56">
        <f t="shared" si="31"/>
        <v>238</v>
      </c>
    </row>
    <row r="119" spans="1:33">
      <c r="A119" s="155"/>
      <c r="B119" s="46">
        <v>5</v>
      </c>
      <c r="C119" s="46" t="s">
        <v>159</v>
      </c>
      <c r="D119" s="71">
        <f t="shared" si="29"/>
        <v>379.5</v>
      </c>
      <c r="E119" s="99">
        <f>$W$3</f>
        <v>1719</v>
      </c>
      <c r="F119" s="46">
        <f>IF($W$4-AF119&lt;0,1,$W$4-AF119)</f>
        <v>992</v>
      </c>
      <c r="G119" s="46">
        <f>IF(AE119-$W$5&lt;0,1,AE119-$W$5)</f>
        <v>1</v>
      </c>
      <c r="H119" s="49">
        <f>IF(D119-F119&lt;0,1,IF(E119-G119&lt;0,-1,IF(D119-F119*2&lt;0,2,IF(E119-G119*2&lt;0,-2,IF(D119-F119*3&lt;0,3,IF(E119-G119*3&lt;0,-3,IF(D119-F119*4&lt;0,4,IF(E119-G119*4&lt;0,-4,-9))))))))</f>
        <v>1</v>
      </c>
      <c r="I119" s="46">
        <f>E119-(ROUNDUP(D119/F119,0)-1)*G119</f>
        <v>1719</v>
      </c>
      <c r="J119" s="68"/>
      <c r="K119" s="68"/>
      <c r="L119" s="68"/>
      <c r="M119" s="68"/>
      <c r="N119" s="68"/>
      <c r="O119" s="68"/>
      <c r="P119" s="68"/>
      <c r="Q119" s="51" t="s">
        <v>128</v>
      </c>
      <c r="R119" s="52">
        <v>4</v>
      </c>
      <c r="S119" s="52">
        <v>120</v>
      </c>
      <c r="T119" s="52">
        <v>120</v>
      </c>
      <c r="U119" s="52">
        <v>84</v>
      </c>
      <c r="V119" s="52">
        <v>42</v>
      </c>
      <c r="W119" s="52">
        <v>135</v>
      </c>
      <c r="X119" s="52">
        <f t="shared" si="30"/>
        <v>381</v>
      </c>
      <c r="Y119" s="54">
        <v>7</v>
      </c>
      <c r="Z119" s="54">
        <v>5.6</v>
      </c>
      <c r="AA119" s="54">
        <v>2.8</v>
      </c>
      <c r="AB119" s="54">
        <v>8</v>
      </c>
      <c r="AC119" s="54">
        <f t="shared" si="35"/>
        <v>23.4</v>
      </c>
      <c r="AD119" s="56">
        <f t="shared" si="34"/>
        <v>379.5</v>
      </c>
      <c r="AE119" s="56">
        <f>ROUND(U119+Z119*($Q$3-1),0)</f>
        <v>190</v>
      </c>
      <c r="AF119" s="56">
        <f>ROUND(V119+AA119*($Q$3-1),0)*1.6</f>
        <v>152</v>
      </c>
      <c r="AG119" s="56">
        <f t="shared" si="31"/>
        <v>287</v>
      </c>
    </row>
    <row r="120" spans="1:33" ht="14.1" customHeight="1">
      <c r="A120" s="151" t="s">
        <v>103</v>
      </c>
      <c r="B120" s="6">
        <v>1</v>
      </c>
      <c r="C120" s="62" t="s">
        <v>186</v>
      </c>
      <c r="D120" s="73">
        <f t="shared" si="29"/>
        <v>555</v>
      </c>
      <c r="E120" s="99">
        <f>$S$3</f>
        <v>1833</v>
      </c>
      <c r="F120" s="46">
        <f>IF($S$4-AF120&lt;0,1,$S$4-AF120)</f>
        <v>1168.8</v>
      </c>
      <c r="G120" s="46">
        <f>IF(AE120-$S$5&lt;0,1,AE120-$S$5)</f>
        <v>1</v>
      </c>
      <c r="H120" s="49">
        <f>IF(D120-F120&lt;0,1,IF(E120-G120&lt;0,-1,IF(D120-F120*2&lt;0,2,IF(E120-G120*2&lt;0,-2,IF(D120-F120*3&lt;0,3,IF(E120-G120*3&lt;0,-3,IF(D120-F120*4&lt;0,4,IF(E120-G120*4&lt;0,-4,-9))))))))</f>
        <v>1</v>
      </c>
      <c r="I120" s="46">
        <f>E120-(ROUNDUP(D120/F120,0)-1)*G120</f>
        <v>1833</v>
      </c>
      <c r="J120" s="68"/>
      <c r="K120" s="68"/>
      <c r="L120" s="68"/>
      <c r="M120" s="68"/>
      <c r="N120" s="68"/>
      <c r="O120" s="68"/>
      <c r="P120" s="68"/>
      <c r="Q120" s="58" t="s">
        <v>185</v>
      </c>
      <c r="R120" s="59">
        <v>6</v>
      </c>
      <c r="S120" s="59">
        <v>180</v>
      </c>
      <c r="T120" s="59">
        <v>180</v>
      </c>
      <c r="U120" s="60">
        <v>150</v>
      </c>
      <c r="V120" s="59">
        <v>80</v>
      </c>
      <c r="W120" s="60">
        <v>360</v>
      </c>
      <c r="X120" s="60">
        <f t="shared" si="30"/>
        <v>770</v>
      </c>
      <c r="Y120" s="55">
        <v>10</v>
      </c>
      <c r="Z120" s="55">
        <v>7.0857000000000001</v>
      </c>
      <c r="AA120" s="54">
        <v>4</v>
      </c>
      <c r="AB120" s="55">
        <v>12</v>
      </c>
      <c r="AC120" s="55">
        <f t="shared" si="35"/>
        <v>33.085700000000003</v>
      </c>
      <c r="AD120" s="63">
        <f t="shared" si="34"/>
        <v>555</v>
      </c>
      <c r="AE120" s="63">
        <f>ROUND(U120+Z120*($Q$3-1),0)*1.8</f>
        <v>513</v>
      </c>
      <c r="AF120" s="61">
        <f t="shared" ref="AF120:AF127" si="36">ROUND(V120+AA120*($Q$3-1),0)*1.2</f>
        <v>187.2</v>
      </c>
      <c r="AG120" s="61">
        <f t="shared" si="31"/>
        <v>588</v>
      </c>
    </row>
    <row r="121" spans="1:33">
      <c r="A121" s="154"/>
      <c r="B121" s="6">
        <v>2</v>
      </c>
      <c r="C121" s="6" t="s">
        <v>108</v>
      </c>
      <c r="D121" s="71">
        <f t="shared" si="29"/>
        <v>373.5</v>
      </c>
      <c r="E121" s="99">
        <f>$T$3</f>
        <v>1797</v>
      </c>
      <c r="F121" s="46">
        <f>IF($T$4-AF121&lt;0,1,$T$4-AF121)</f>
        <v>1220.5999999999999</v>
      </c>
      <c r="G121" s="46">
        <f>IF(AE121-$T$5&lt;0,1,AE121-$T$5)</f>
        <v>1</v>
      </c>
      <c r="H121" s="49">
        <f>IF(E121-G121&lt;0,-1,IF(D121-F121&lt;0,1,IF(E121-G121*2&lt;0,-2,IF(D121-F121*2&lt;0,2,IF(E121-G121*3&lt;0,-3,IF(D121-F121*3&lt;0,3,IF(E121-G121*4&lt;0,-4,-9)))))))</f>
        <v>1</v>
      </c>
      <c r="I121" s="46">
        <f>E121-ROUNDUP(D121/F121,0)*G121</f>
        <v>1796</v>
      </c>
      <c r="J121" s="68"/>
      <c r="K121" s="68"/>
      <c r="L121" s="68"/>
      <c r="M121" s="68"/>
      <c r="N121" s="68"/>
      <c r="O121" s="68"/>
      <c r="P121" s="68"/>
      <c r="Q121" s="58" t="s">
        <v>128</v>
      </c>
      <c r="R121" s="59">
        <v>4</v>
      </c>
      <c r="S121" s="59">
        <v>128</v>
      </c>
      <c r="T121" s="59">
        <v>135</v>
      </c>
      <c r="U121" s="59">
        <v>69</v>
      </c>
      <c r="V121" s="59">
        <v>48</v>
      </c>
      <c r="W121" s="59">
        <v>190</v>
      </c>
      <c r="X121" s="59">
        <f t="shared" si="30"/>
        <v>442</v>
      </c>
      <c r="Y121" s="54">
        <v>6</v>
      </c>
      <c r="Z121" s="54">
        <v>4.5999999999999996</v>
      </c>
      <c r="AA121" s="54">
        <v>3.1</v>
      </c>
      <c r="AB121" s="54">
        <v>10</v>
      </c>
      <c r="AC121" s="54">
        <f t="shared" si="35"/>
        <v>23.7</v>
      </c>
      <c r="AD121" s="61">
        <f t="shared" si="34"/>
        <v>373.5</v>
      </c>
      <c r="AE121" s="61">
        <f>ROUND(U121+Z121*($Q$3-1),0)*1.8</f>
        <v>280.8</v>
      </c>
      <c r="AF121" s="61">
        <f t="shared" si="36"/>
        <v>128.4</v>
      </c>
      <c r="AG121" s="61">
        <f t="shared" si="31"/>
        <v>380</v>
      </c>
    </row>
    <row r="122" spans="1:33">
      <c r="A122" s="154"/>
      <c r="B122" s="6">
        <v>3</v>
      </c>
      <c r="C122" s="6" t="s">
        <v>187</v>
      </c>
      <c r="D122" s="71">
        <f t="shared" si="29"/>
        <v>459</v>
      </c>
      <c r="E122" s="99">
        <f>$U$3</f>
        <v>1361</v>
      </c>
      <c r="F122" s="46">
        <f>IF($U$4-AF122&lt;0,1,$U$4-AF122)</f>
        <v>1250</v>
      </c>
      <c r="G122" s="46">
        <f>IF(AE122-$U$5&lt;0,1,AE122-$U$5)</f>
        <v>1</v>
      </c>
      <c r="H122" s="49">
        <f>IF(D122-F122&lt;0,1,IF(E122-G122&lt;0,-1,IF(D122-F122*2&lt;0,2,IF(E122-G122*2&lt;0,-2,IF(D122-F122*3&lt;0,3,IF(E122-G122*3&lt;0,-3,IF(D122-F122*4&lt;0,4,IF(E122-G122*4&lt;0,-4,-9))))))))</f>
        <v>1</v>
      </c>
      <c r="I122" s="46">
        <f>E122-(ROUNDUP(D122/F122,0)-1)*G122</f>
        <v>1361</v>
      </c>
      <c r="J122" s="68"/>
      <c r="K122" s="68"/>
      <c r="L122" s="68"/>
      <c r="M122" s="68"/>
      <c r="N122" s="68"/>
      <c r="O122" s="68"/>
      <c r="P122" s="68"/>
      <c r="Q122" s="58" t="s">
        <v>110</v>
      </c>
      <c r="R122" s="59">
        <v>4</v>
      </c>
      <c r="S122" s="59">
        <v>128</v>
      </c>
      <c r="T122" s="59">
        <v>135</v>
      </c>
      <c r="U122" s="59">
        <v>84</v>
      </c>
      <c r="V122" s="59">
        <v>46</v>
      </c>
      <c r="W122" s="59">
        <v>105</v>
      </c>
      <c r="X122" s="59">
        <f t="shared" si="30"/>
        <v>370</v>
      </c>
      <c r="Y122" s="54">
        <v>9</v>
      </c>
      <c r="Z122" s="54">
        <v>5.5651999999999999</v>
      </c>
      <c r="AA122" s="54">
        <v>3.0870000000000002</v>
      </c>
      <c r="AB122" s="54">
        <v>7</v>
      </c>
      <c r="AC122" s="54">
        <f t="shared" si="35"/>
        <v>24.652200000000001</v>
      </c>
      <c r="AD122" s="61">
        <f t="shared" si="34"/>
        <v>459</v>
      </c>
      <c r="AE122" s="61">
        <f>ROUND(U122+Z122*($Q$3-1),0)*1.8</f>
        <v>342</v>
      </c>
      <c r="AF122" s="61">
        <f t="shared" si="36"/>
        <v>126</v>
      </c>
      <c r="AG122" s="61">
        <f t="shared" si="31"/>
        <v>238</v>
      </c>
    </row>
    <row r="123" spans="1:33">
      <c r="A123" s="154"/>
      <c r="B123" s="6">
        <v>4</v>
      </c>
      <c r="C123" s="6" t="s">
        <v>162</v>
      </c>
      <c r="D123" s="71">
        <f t="shared" si="29"/>
        <v>424.5</v>
      </c>
      <c r="E123" s="99">
        <f>$V$3</f>
        <v>1521</v>
      </c>
      <c r="F123" s="46">
        <f>IF($V$4-AF123&lt;0,1,$V$4-AF123)</f>
        <v>982.2</v>
      </c>
      <c r="G123" s="46">
        <f>IF(AE123-$V$5&lt;0,1,AE123-$V$5)</f>
        <v>1</v>
      </c>
      <c r="H123" s="49">
        <f>IF(E123-G123&lt;0,-1,IF(D123-F123&lt;0,1,IF(E123-G123*2&lt;0,-2,IF(D123-F123*2&lt;0,2,IF(E123-G123*3&lt;0,-3,IF(D123-F123*3&lt;0,3,IF(E123-G123*4&lt;0,-4,-9)))))))</f>
        <v>1</v>
      </c>
      <c r="I123" s="46">
        <f>E123-ROUNDUP(D123/F123,0)*G123</f>
        <v>1520</v>
      </c>
      <c r="J123" s="68"/>
      <c r="K123" s="68"/>
      <c r="L123" s="68"/>
      <c r="M123" s="68"/>
      <c r="N123" s="68"/>
      <c r="O123" s="68"/>
      <c r="P123" s="68"/>
      <c r="Q123" s="58" t="s">
        <v>13</v>
      </c>
      <c r="R123" s="59">
        <v>4</v>
      </c>
      <c r="S123" s="59">
        <v>112</v>
      </c>
      <c r="T123" s="59">
        <v>150</v>
      </c>
      <c r="U123" s="59">
        <v>100</v>
      </c>
      <c r="V123" s="60">
        <v>110</v>
      </c>
      <c r="W123" s="59">
        <v>150</v>
      </c>
      <c r="X123" s="59">
        <f t="shared" si="30"/>
        <v>510</v>
      </c>
      <c r="Y123" s="54">
        <v>7</v>
      </c>
      <c r="Z123" s="54">
        <v>4.4000000000000004</v>
      </c>
      <c r="AA123" s="54">
        <v>3.9</v>
      </c>
      <c r="AB123" s="54">
        <v>7</v>
      </c>
      <c r="AC123" s="54">
        <f t="shared" si="35"/>
        <v>22.3</v>
      </c>
      <c r="AD123" s="61">
        <f t="shared" si="34"/>
        <v>424.5</v>
      </c>
      <c r="AE123" s="61">
        <f>ROUND(U123+Z123*($Q$3-1),0)*1.8</f>
        <v>331.2</v>
      </c>
      <c r="AF123" s="61">
        <f t="shared" si="36"/>
        <v>220.79999999999998</v>
      </c>
      <c r="AG123" s="61">
        <f t="shared" si="31"/>
        <v>283</v>
      </c>
    </row>
    <row r="124" spans="1:33">
      <c r="A124" s="155"/>
      <c r="B124" s="6">
        <v>5</v>
      </c>
      <c r="C124" s="6" t="s">
        <v>182</v>
      </c>
      <c r="D124" s="71">
        <f t="shared" si="29"/>
        <v>300</v>
      </c>
      <c r="E124" s="99">
        <f>$W$3</f>
        <v>1719</v>
      </c>
      <c r="F124" s="46">
        <f>IF($W$4-AF124&lt;0,1,$W$4-AF124)</f>
        <v>1079.2</v>
      </c>
      <c r="G124" s="46">
        <f>IF(AE124-$W$5&lt;0,1,AE124-$W$5)</f>
        <v>1</v>
      </c>
      <c r="H124" s="49">
        <f>IF(D124-F124&lt;0,1,IF(E124-G124&lt;0,-1,IF(D124-F124*2&lt;0,2,IF(E124-G124*2&lt;0,-2,IF(D124-F124*3&lt;0,3,IF(E124-G124*3&lt;0,-3,IF(D124-F124*4&lt;0,4,IF(E124-G124*4&lt;0,-4,-9))))))))</f>
        <v>1</v>
      </c>
      <c r="I124" s="46">
        <f>E124-(ROUNDUP(D124/F124,0)-1)*G124</f>
        <v>1719</v>
      </c>
      <c r="J124" s="68"/>
      <c r="K124" s="68"/>
      <c r="L124" s="68"/>
      <c r="M124" s="68"/>
      <c r="N124" s="68"/>
      <c r="O124" s="68"/>
      <c r="P124" s="68"/>
      <c r="Q124" s="58" t="s">
        <v>60</v>
      </c>
      <c r="R124" s="59">
        <v>5</v>
      </c>
      <c r="S124" s="59">
        <v>176</v>
      </c>
      <c r="T124" s="59">
        <v>10</v>
      </c>
      <c r="U124" s="59">
        <v>10</v>
      </c>
      <c r="V124" s="59">
        <v>10</v>
      </c>
      <c r="W124" s="59">
        <v>0</v>
      </c>
      <c r="X124" s="59">
        <f t="shared" si="30"/>
        <v>30</v>
      </c>
      <c r="Y124" s="55">
        <v>10</v>
      </c>
      <c r="Z124" s="55">
        <v>7.0909000000000004</v>
      </c>
      <c r="AA124" s="54">
        <v>2.2955000000000001</v>
      </c>
      <c r="AB124" s="55">
        <v>21</v>
      </c>
      <c r="AC124" s="55">
        <f t="shared" si="35"/>
        <v>40.386400000000002</v>
      </c>
      <c r="AD124" s="61">
        <f t="shared" si="34"/>
        <v>300</v>
      </c>
      <c r="AE124" s="63">
        <f>ROUND(U124+Z124*($Q$3-1),0)*1.8</f>
        <v>261</v>
      </c>
      <c r="AF124" s="61">
        <f t="shared" si="36"/>
        <v>64.8</v>
      </c>
      <c r="AG124" s="61">
        <f t="shared" si="31"/>
        <v>399</v>
      </c>
    </row>
    <row r="125" spans="1:33" ht="14.1" customHeight="1">
      <c r="A125" s="151" t="s">
        <v>101</v>
      </c>
      <c r="B125" s="6">
        <v>1</v>
      </c>
      <c r="C125" s="62" t="s">
        <v>160</v>
      </c>
      <c r="D125" s="73">
        <f t="shared" si="29"/>
        <v>555</v>
      </c>
      <c r="E125" s="99">
        <f>$S$3</f>
        <v>1833</v>
      </c>
      <c r="F125" s="46">
        <f>IF($S$4-AF125&lt;0,1,$S$4-AF125)</f>
        <v>1168.8</v>
      </c>
      <c r="G125" s="46">
        <f>IF(AE125-$S$5&lt;0,1,AE125-$S$5)</f>
        <v>96</v>
      </c>
      <c r="H125" s="49">
        <f>IF(D125-F125&lt;0,1,IF(E125-G125&lt;0,-1,IF(D125-F125*2&lt;0,2,IF(E125-G125*2&lt;0,-2,IF(D125-F125*3&lt;0,3,IF(E125-G125*3&lt;0,-3,IF(D125-F125*4&lt;0,4,IF(E125-G125*4&lt;0,-4,-9))))))))</f>
        <v>1</v>
      </c>
      <c r="I125" s="46">
        <f>E125-(ROUNDUP(D125/F125,0)-1)*G125</f>
        <v>1833</v>
      </c>
      <c r="J125" s="68"/>
      <c r="K125" s="68"/>
      <c r="L125" s="68"/>
      <c r="M125" s="68"/>
      <c r="N125" s="68"/>
      <c r="O125" s="68"/>
      <c r="P125" s="68"/>
      <c r="Q125" s="58" t="s">
        <v>185</v>
      </c>
      <c r="R125" s="59">
        <v>6</v>
      </c>
      <c r="S125" s="59">
        <v>180</v>
      </c>
      <c r="T125" s="59">
        <v>180</v>
      </c>
      <c r="U125" s="60">
        <v>150</v>
      </c>
      <c r="V125" s="59">
        <v>80</v>
      </c>
      <c r="W125" s="60">
        <v>360</v>
      </c>
      <c r="X125" s="60">
        <f t="shared" si="30"/>
        <v>770</v>
      </c>
      <c r="Y125" s="55">
        <v>10</v>
      </c>
      <c r="Z125" s="55">
        <v>7.0857000000000001</v>
      </c>
      <c r="AA125" s="54">
        <v>4</v>
      </c>
      <c r="AB125" s="55">
        <v>12</v>
      </c>
      <c r="AC125" s="55">
        <f t="shared" si="35"/>
        <v>33.085700000000003</v>
      </c>
      <c r="AD125" s="61">
        <f t="shared" si="34"/>
        <v>555</v>
      </c>
      <c r="AE125" s="63">
        <f>ROUND(U125+Z125*($Q$3-1),0)*2.2</f>
        <v>627</v>
      </c>
      <c r="AF125" s="61">
        <f t="shared" si="36"/>
        <v>187.2</v>
      </c>
      <c r="AG125" s="61">
        <f t="shared" si="31"/>
        <v>588</v>
      </c>
    </row>
    <row r="126" spans="1:33">
      <c r="A126" s="154"/>
      <c r="B126" s="6">
        <v>2</v>
      </c>
      <c r="C126" s="62" t="s">
        <v>120</v>
      </c>
      <c r="D126" s="73">
        <f t="shared" si="29"/>
        <v>634.5</v>
      </c>
      <c r="E126" s="99">
        <f>$T$3</f>
        <v>1797</v>
      </c>
      <c r="F126" s="46">
        <f>IF($T$4-AF126&lt;0,1,$T$4-AF126)</f>
        <v>1236.2</v>
      </c>
      <c r="G126" s="46">
        <f>IF(AE126-$T$5&lt;0,1,AE126-$T$5)</f>
        <v>1</v>
      </c>
      <c r="H126" s="49">
        <f>IF(E126-G126&lt;0,-1,IF(D126-F126&lt;0,1,IF(E126-G126*2&lt;0,-2,IF(D126-F126*2&lt;0,2,IF(E126-G126*3&lt;0,-3,IF(D126-F126*3&lt;0,3,IF(E126-G126*4&lt;0,-4,-9)))))))</f>
        <v>1</v>
      </c>
      <c r="I126" s="46">
        <f>E126-ROUNDUP(D126/F126,0)*G126</f>
        <v>1796</v>
      </c>
      <c r="J126" s="68"/>
      <c r="K126" s="68"/>
      <c r="L126" s="68"/>
      <c r="M126" s="68"/>
      <c r="N126" s="68"/>
      <c r="O126" s="68"/>
      <c r="P126" s="68"/>
      <c r="Q126" s="58" t="s">
        <v>161</v>
      </c>
      <c r="R126" s="59">
        <v>5</v>
      </c>
      <c r="S126" s="59">
        <v>112</v>
      </c>
      <c r="T126" s="59">
        <v>195</v>
      </c>
      <c r="U126" s="60">
        <v>150</v>
      </c>
      <c r="V126" s="59">
        <v>54</v>
      </c>
      <c r="W126" s="59">
        <v>0</v>
      </c>
      <c r="X126" s="59">
        <f t="shared" si="30"/>
        <v>399</v>
      </c>
      <c r="Y126" s="55">
        <v>12</v>
      </c>
      <c r="Z126" s="55">
        <v>7.0603999999999996</v>
      </c>
      <c r="AA126" s="54">
        <v>2.0857000000000001</v>
      </c>
      <c r="AB126" s="54"/>
      <c r="AC126" s="54">
        <f t="shared" si="35"/>
        <v>21.146100000000001</v>
      </c>
      <c r="AD126" s="61">
        <f t="shared" si="34"/>
        <v>634.5</v>
      </c>
      <c r="AE126" s="63">
        <f>ROUND(U126+Z126*($Q$3-1),0)*2.2*1.04</f>
        <v>649.79200000000014</v>
      </c>
      <c r="AF126" s="61">
        <f t="shared" si="36"/>
        <v>112.8</v>
      </c>
      <c r="AG126" s="61">
        <f t="shared" si="31"/>
        <v>0</v>
      </c>
    </row>
    <row r="127" spans="1:33">
      <c r="A127" s="154"/>
      <c r="B127" s="6">
        <v>3</v>
      </c>
      <c r="C127" s="6" t="s">
        <v>189</v>
      </c>
      <c r="D127" s="71">
        <f t="shared" si="29"/>
        <v>468</v>
      </c>
      <c r="E127" s="99">
        <f>$U$3</f>
        <v>1361</v>
      </c>
      <c r="F127" s="46">
        <f>IF($U$4-AF127&lt;0,1,$U$4-AF127)</f>
        <v>1184</v>
      </c>
      <c r="G127" s="46">
        <f>IF(AE127-$U$5&lt;0,1,AE127-$U$5)</f>
        <v>1</v>
      </c>
      <c r="H127" s="49">
        <f>IF(D127-F127&lt;0,1,IF(E127-G127&lt;0,-1,IF(D127-F127*2&lt;0,2,IF(E127-G127*2&lt;0,-2,IF(D127-F127*3&lt;0,3,IF(E127-G127*3&lt;0,-3,IF(D127-F127*4&lt;0,4,IF(E127-G127*4&lt;0,-4,-9))))))))</f>
        <v>1</v>
      </c>
      <c r="I127" s="46">
        <f>E127-(ROUNDUP(D127/F127,0)-1)*G127</f>
        <v>1361</v>
      </c>
      <c r="J127" s="68"/>
      <c r="K127" s="68"/>
      <c r="L127" s="68"/>
      <c r="M127" s="68"/>
      <c r="N127" s="68"/>
      <c r="O127" s="68"/>
      <c r="P127" s="68"/>
      <c r="Q127" s="58" t="s">
        <v>54</v>
      </c>
      <c r="R127" s="59">
        <v>6</v>
      </c>
      <c r="S127" s="59">
        <v>132</v>
      </c>
      <c r="T127" s="59">
        <v>160</v>
      </c>
      <c r="U127" s="59">
        <v>92</v>
      </c>
      <c r="V127" s="59">
        <v>82</v>
      </c>
      <c r="W127" s="59">
        <v>170</v>
      </c>
      <c r="X127" s="59">
        <f t="shared" si="30"/>
        <v>504</v>
      </c>
      <c r="Y127" s="54">
        <v>8</v>
      </c>
      <c r="Z127" s="54">
        <v>4.4800000000000004</v>
      </c>
      <c r="AA127" s="54">
        <v>4.08</v>
      </c>
      <c r="AB127" s="54">
        <v>8</v>
      </c>
      <c r="AC127" s="54">
        <f t="shared" si="35"/>
        <v>24.560000000000002</v>
      </c>
      <c r="AD127" s="61">
        <f t="shared" si="34"/>
        <v>468</v>
      </c>
      <c r="AE127" s="61">
        <f t="shared" ref="AE127:AE134" si="37">ROUND(U127+Z127*($Q$3-1),0)*2.2</f>
        <v>389.40000000000003</v>
      </c>
      <c r="AF127" s="61">
        <f t="shared" si="36"/>
        <v>192</v>
      </c>
      <c r="AG127" s="61">
        <f t="shared" si="31"/>
        <v>322</v>
      </c>
    </row>
    <row r="128" spans="1:33">
      <c r="A128" s="154"/>
      <c r="B128" s="6">
        <v>4</v>
      </c>
      <c r="C128" s="62" t="s">
        <v>139</v>
      </c>
      <c r="D128" s="73">
        <f t="shared" si="29"/>
        <v>933</v>
      </c>
      <c r="E128" s="99">
        <f>$V$3</f>
        <v>1521</v>
      </c>
      <c r="F128" s="46">
        <f>IF($V$4-AF128&lt;0,1,$V$4-AF128)</f>
        <v>933.72</v>
      </c>
      <c r="G128" s="46">
        <f>IF(AE128-$V$5&lt;0,1,AE128-$V$5)</f>
        <v>1</v>
      </c>
      <c r="H128" s="49">
        <f>IF(E128-G128&lt;0,-1,IF(D128-F128&lt;0,1,IF(E128-G128*2&lt;0,-2,IF(D128-F128*2&lt;0,2,IF(E128-G128*3&lt;0,-3,IF(D128-F128*3&lt;0,3,IF(E128-G128*4&lt;0,-4,-9)))))))</f>
        <v>1</v>
      </c>
      <c r="I128" s="46">
        <f>E128-ROUNDUP(D128/F128,0)*G128</f>
        <v>1520</v>
      </c>
      <c r="J128" s="68"/>
      <c r="K128" s="68"/>
      <c r="L128" s="68"/>
      <c r="M128" s="68"/>
      <c r="N128" s="68"/>
      <c r="O128" s="68"/>
      <c r="P128" s="68"/>
      <c r="Q128" s="58" t="s">
        <v>153</v>
      </c>
      <c r="R128" s="59">
        <v>5</v>
      </c>
      <c r="S128" s="59">
        <v>128</v>
      </c>
      <c r="T128" s="60">
        <v>280</v>
      </c>
      <c r="U128" s="59">
        <v>52</v>
      </c>
      <c r="V128" s="59">
        <v>90</v>
      </c>
      <c r="W128" s="59">
        <v>0</v>
      </c>
      <c r="X128" s="59">
        <f t="shared" si="30"/>
        <v>422</v>
      </c>
      <c r="Y128" s="55">
        <v>18</v>
      </c>
      <c r="Z128" s="54">
        <v>0.5</v>
      </c>
      <c r="AA128" s="55">
        <v>6</v>
      </c>
      <c r="AB128" s="54"/>
      <c r="AC128" s="54">
        <f t="shared" si="35"/>
        <v>24.5</v>
      </c>
      <c r="AD128" s="63">
        <f t="shared" si="34"/>
        <v>933</v>
      </c>
      <c r="AE128" s="61">
        <f t="shared" si="37"/>
        <v>136.4</v>
      </c>
      <c r="AF128" s="63">
        <f>ROUND(V128+AA128*($Q$3-1),0)*1.2*1.1</f>
        <v>269.28000000000003</v>
      </c>
      <c r="AG128" s="61">
        <f t="shared" si="31"/>
        <v>0</v>
      </c>
    </row>
    <row r="129" spans="1:33">
      <c r="A129" s="155"/>
      <c r="B129" s="6">
        <v>5</v>
      </c>
      <c r="C129" s="6" t="s">
        <v>132</v>
      </c>
      <c r="D129" s="71">
        <f t="shared" si="29"/>
        <v>585</v>
      </c>
      <c r="E129" s="99">
        <f>$W$3</f>
        <v>1719</v>
      </c>
      <c r="F129" s="46">
        <f>IF($W$4-AF129&lt;0,1,$W$4-AF129)</f>
        <v>976</v>
      </c>
      <c r="G129" s="46">
        <f>IF(AE129-$W$5&lt;0,1,AE129-$W$5)</f>
        <v>207.80000000000007</v>
      </c>
      <c r="H129" s="49">
        <f>IF(D129-F129&lt;0,1,IF(E129-G129&lt;0,-1,IF(D129-F129*2&lt;0,2,IF(E129-G129*2&lt;0,-2,IF(D129-F129*3&lt;0,3,IF(E129-G129*3&lt;0,-3,IF(D129-F129*4&lt;0,4,IF(E129-G129*4&lt;0,-4,-9))))))))</f>
        <v>1</v>
      </c>
      <c r="I129" s="46">
        <f>E129-(ROUNDUP(D129/F129,0)-1)*G129</f>
        <v>1719</v>
      </c>
      <c r="J129" s="68"/>
      <c r="K129" s="68"/>
      <c r="L129" s="68"/>
      <c r="M129" s="68"/>
      <c r="N129" s="68"/>
      <c r="O129" s="68"/>
      <c r="P129" s="68"/>
      <c r="Q129" s="58" t="s">
        <v>50</v>
      </c>
      <c r="R129" s="59">
        <v>5</v>
      </c>
      <c r="S129" s="59">
        <v>164</v>
      </c>
      <c r="T129" s="59">
        <v>200</v>
      </c>
      <c r="U129" s="59">
        <v>120</v>
      </c>
      <c r="V129" s="59">
        <v>72</v>
      </c>
      <c r="W129" s="59">
        <v>300</v>
      </c>
      <c r="X129" s="59">
        <f t="shared" si="30"/>
        <v>692</v>
      </c>
      <c r="Y129" s="55">
        <v>10</v>
      </c>
      <c r="Z129" s="54">
        <v>6</v>
      </c>
      <c r="AA129" s="54">
        <v>3.6</v>
      </c>
      <c r="AB129" s="54">
        <v>10</v>
      </c>
      <c r="AC129" s="54">
        <f t="shared" si="35"/>
        <v>29.6</v>
      </c>
      <c r="AD129" s="61">
        <f t="shared" si="34"/>
        <v>585</v>
      </c>
      <c r="AE129" s="61">
        <f t="shared" si="37"/>
        <v>514.80000000000007</v>
      </c>
      <c r="AF129" s="61">
        <f>ROUND(V129+AA129*($Q$3-1),0)*1.2</f>
        <v>168</v>
      </c>
      <c r="AG129" s="61">
        <f t="shared" si="31"/>
        <v>490</v>
      </c>
    </row>
    <row r="130" spans="1:33" ht="14.1" customHeight="1">
      <c r="A130" s="151" t="s">
        <v>62</v>
      </c>
      <c r="B130" s="6">
        <v>1</v>
      </c>
      <c r="C130" s="62" t="s">
        <v>62</v>
      </c>
      <c r="D130" s="73">
        <f t="shared" si="29"/>
        <v>678</v>
      </c>
      <c r="E130" s="99">
        <f>$S$3</f>
        <v>1833</v>
      </c>
      <c r="F130" s="46">
        <f>IF($S$4-AF130&lt;0,1,$S$4-AF130)</f>
        <v>1355</v>
      </c>
      <c r="G130" s="46">
        <f>IF(AE130-$S$5&lt;0,1,AE130-$S$5)</f>
        <v>289.60000000000002</v>
      </c>
      <c r="H130" s="49">
        <f>IF(D130-F130&lt;0,1,IF(E130-G130&lt;0,-1,IF(D130-F130*2&lt;0,2,IF(E130-G130*2&lt;0,-2,IF(D130-F130*3&lt;0,3,IF(E130-G130*3&lt;0,-3,IF(D130-F130*4&lt;0,4,IF(E130-G130*4&lt;0,-4,-9))))))))</f>
        <v>1</v>
      </c>
      <c r="I130" s="46">
        <f>E130-(ROUNDUP(D130/F130,0)-1)*G130</f>
        <v>1833</v>
      </c>
      <c r="J130" s="68"/>
      <c r="K130" s="68"/>
      <c r="L130" s="68"/>
      <c r="M130" s="68"/>
      <c r="N130" s="68"/>
      <c r="O130" s="68"/>
      <c r="P130" s="68"/>
      <c r="Q130" s="58" t="s">
        <v>54</v>
      </c>
      <c r="R130" s="59">
        <v>5</v>
      </c>
      <c r="S130" s="59">
        <v>180</v>
      </c>
      <c r="T130" s="60">
        <v>300</v>
      </c>
      <c r="U130" s="60">
        <v>200</v>
      </c>
      <c r="V130" s="59">
        <v>1</v>
      </c>
      <c r="W130" s="60">
        <v>360</v>
      </c>
      <c r="X130" s="60">
        <f t="shared" si="30"/>
        <v>861</v>
      </c>
      <c r="Y130" s="54">
        <v>8</v>
      </c>
      <c r="Z130" s="55">
        <v>9.0832999999999995</v>
      </c>
      <c r="AA130" s="54"/>
      <c r="AB130" s="55">
        <v>15</v>
      </c>
      <c r="AC130" s="55">
        <f t="shared" si="35"/>
        <v>32.083300000000001</v>
      </c>
      <c r="AD130" s="61">
        <f t="shared" si="34"/>
        <v>678</v>
      </c>
      <c r="AE130" s="63">
        <f t="shared" si="37"/>
        <v>820.6</v>
      </c>
      <c r="AF130" s="61">
        <f>ROUND(V130+AA130*($Q$3-1),0)</f>
        <v>1</v>
      </c>
      <c r="AG130" s="61">
        <f t="shared" si="31"/>
        <v>645</v>
      </c>
    </row>
    <row r="131" spans="1:33">
      <c r="A131" s="154"/>
      <c r="B131" s="6">
        <v>2</v>
      </c>
      <c r="C131" s="6" t="s">
        <v>187</v>
      </c>
      <c r="D131" s="71">
        <f t="shared" si="29"/>
        <v>459</v>
      </c>
      <c r="E131" s="99">
        <f>$T$3</f>
        <v>1797</v>
      </c>
      <c r="F131" s="46">
        <f>IF($T$4-AF131&lt;0,1,$T$4-AF131)</f>
        <v>1244</v>
      </c>
      <c r="G131" s="46">
        <f>IF(AE131-$T$5&lt;0,1,AE131-$T$5)</f>
        <v>1</v>
      </c>
      <c r="H131" s="49">
        <f>IF(E131-G131&lt;0,-1,IF(D131-F131&lt;0,1,IF(E131-G131*2&lt;0,-2,IF(D131-F131*2&lt;0,2,IF(E131-G131*3&lt;0,-3,IF(D131-F131*3&lt;0,3,IF(E131-G131*4&lt;0,-4,-9)))))))</f>
        <v>1</v>
      </c>
      <c r="I131" s="46">
        <f>E131-ROUNDUP(D131/F131,0)*G131</f>
        <v>1796</v>
      </c>
      <c r="J131" s="68"/>
      <c r="K131" s="68"/>
      <c r="L131" s="68"/>
      <c r="M131" s="68"/>
      <c r="N131" s="68"/>
      <c r="O131" s="68"/>
      <c r="P131" s="68"/>
      <c r="Q131" s="58" t="s">
        <v>110</v>
      </c>
      <c r="R131" s="59">
        <v>4</v>
      </c>
      <c r="S131" s="59">
        <v>128</v>
      </c>
      <c r="T131" s="59">
        <v>135</v>
      </c>
      <c r="U131" s="59">
        <v>84</v>
      </c>
      <c r="V131" s="59">
        <v>46</v>
      </c>
      <c r="W131" s="59">
        <v>105</v>
      </c>
      <c r="X131" s="59">
        <f t="shared" si="30"/>
        <v>370</v>
      </c>
      <c r="Y131" s="54">
        <v>9</v>
      </c>
      <c r="Z131" s="54">
        <v>5.5651999999999999</v>
      </c>
      <c r="AA131" s="54">
        <v>3.0870000000000002</v>
      </c>
      <c r="AB131" s="54">
        <v>7</v>
      </c>
      <c r="AC131" s="54">
        <f t="shared" si="35"/>
        <v>24.652200000000001</v>
      </c>
      <c r="AD131" s="61">
        <f t="shared" si="34"/>
        <v>459</v>
      </c>
      <c r="AE131" s="61">
        <f t="shared" si="37"/>
        <v>418.00000000000006</v>
      </c>
      <c r="AF131" s="61">
        <f>ROUND(V131+AA131*($Q$3-1),0)</f>
        <v>105</v>
      </c>
      <c r="AG131" s="61">
        <f t="shared" si="31"/>
        <v>238</v>
      </c>
    </row>
    <row r="132" spans="1:33">
      <c r="A132" s="154"/>
      <c r="B132" s="6">
        <v>3</v>
      </c>
      <c r="C132" s="6" t="s">
        <v>145</v>
      </c>
      <c r="D132" s="71">
        <f t="shared" si="29"/>
        <v>408</v>
      </c>
      <c r="E132" s="99">
        <f>$U$3</f>
        <v>1361</v>
      </c>
      <c r="F132" s="46">
        <f>IF($U$4-AF132&lt;0,1,$U$4-AF132)</f>
        <v>1260</v>
      </c>
      <c r="G132" s="46">
        <f>IF(AE132-$U$5&lt;0,1,AE132-$U$5)</f>
        <v>1</v>
      </c>
      <c r="H132" s="49">
        <f>IF(D132-F132&lt;0,1,IF(E132-G132&lt;0,-1,IF(D132-F132*2&lt;0,2,IF(E132-G132*2&lt;0,-2,IF(D132-F132*3&lt;0,3,IF(E132-G132*3&lt;0,-3,IF(D132-F132*4&lt;0,4,IF(E132-G132*4&lt;0,-4,-9))))))))</f>
        <v>1</v>
      </c>
      <c r="I132" s="46">
        <f>E132-(ROUNDUP(D132/F132,0)-1)*G132</f>
        <v>1361</v>
      </c>
      <c r="J132" s="68"/>
      <c r="K132" s="68"/>
      <c r="L132" s="68"/>
      <c r="M132" s="68"/>
      <c r="N132" s="68"/>
      <c r="O132" s="68"/>
      <c r="P132" s="68"/>
      <c r="Q132" s="58" t="s">
        <v>54</v>
      </c>
      <c r="R132" s="59">
        <v>4</v>
      </c>
      <c r="S132" s="59">
        <v>116</v>
      </c>
      <c r="T132" s="59">
        <v>120</v>
      </c>
      <c r="U132" s="59">
        <v>88</v>
      </c>
      <c r="V132" s="59">
        <v>51</v>
      </c>
      <c r="W132" s="59">
        <v>75</v>
      </c>
      <c r="X132" s="59">
        <f t="shared" si="30"/>
        <v>334</v>
      </c>
      <c r="Y132" s="54">
        <v>8</v>
      </c>
      <c r="Z132" s="54">
        <v>5.9</v>
      </c>
      <c r="AA132" s="54">
        <v>3.4</v>
      </c>
      <c r="AB132" s="54">
        <v>5</v>
      </c>
      <c r="AC132" s="54">
        <f t="shared" si="35"/>
        <v>22.3</v>
      </c>
      <c r="AD132" s="61">
        <f t="shared" si="34"/>
        <v>408</v>
      </c>
      <c r="AE132" s="61">
        <f t="shared" si="37"/>
        <v>440.00000000000006</v>
      </c>
      <c r="AF132" s="61">
        <f>ROUND(V132+AA132*($Q$3-1),0)</f>
        <v>116</v>
      </c>
      <c r="AG132" s="61">
        <f t="shared" si="31"/>
        <v>170</v>
      </c>
    </row>
    <row r="133" spans="1:33">
      <c r="A133" s="154"/>
      <c r="B133" s="6">
        <v>4</v>
      </c>
      <c r="C133" s="6" t="s">
        <v>183</v>
      </c>
      <c r="D133" s="71">
        <f t="shared" si="29"/>
        <v>421.5</v>
      </c>
      <c r="E133" s="99">
        <f>$V$3</f>
        <v>1521</v>
      </c>
      <c r="F133" s="46">
        <f>IF($V$4-AF133&lt;0,1,$V$4-AF133)</f>
        <v>949</v>
      </c>
      <c r="G133" s="46">
        <f>IF(AE133-$V$5&lt;0,1,AE133-$V$5)</f>
        <v>1</v>
      </c>
      <c r="H133" s="49">
        <f>IF(E133-G133&lt;0,-1,IF(D133-F133&lt;0,1,IF(E133-G133*2&lt;0,-2,IF(D133-F133*2&lt;0,2,IF(E133-G133*3&lt;0,-3,IF(D133-F133*3&lt;0,3,IF(E133-G133*4&lt;0,-4,-9)))))))</f>
        <v>1</v>
      </c>
      <c r="I133" s="46">
        <f>E133-ROUNDUP(D133/F133,0)*G133</f>
        <v>1520</v>
      </c>
      <c r="J133" s="68"/>
      <c r="K133" s="68"/>
      <c r="L133" s="68"/>
      <c r="M133" s="68"/>
      <c r="N133" s="68"/>
      <c r="O133" s="68"/>
      <c r="P133" s="68"/>
      <c r="Q133" s="58" t="s">
        <v>142</v>
      </c>
      <c r="R133" s="59">
        <v>4</v>
      </c>
      <c r="S133" s="59">
        <v>108</v>
      </c>
      <c r="T133" s="59">
        <v>110</v>
      </c>
      <c r="U133" s="59">
        <v>30</v>
      </c>
      <c r="V133" s="59">
        <v>150</v>
      </c>
      <c r="W133" s="59">
        <v>60</v>
      </c>
      <c r="X133" s="59">
        <f t="shared" si="30"/>
        <v>350</v>
      </c>
      <c r="Y133" s="54">
        <v>9</v>
      </c>
      <c r="Z133" s="54">
        <v>3.0968</v>
      </c>
      <c r="AA133" s="55">
        <v>5.4839000000000002</v>
      </c>
      <c r="AB133" s="54">
        <v>5</v>
      </c>
      <c r="AC133" s="54">
        <f t="shared" si="35"/>
        <v>22.5807</v>
      </c>
      <c r="AD133" s="61">
        <f t="shared" si="34"/>
        <v>421.5</v>
      </c>
      <c r="AE133" s="61">
        <f t="shared" si="37"/>
        <v>195.8</v>
      </c>
      <c r="AF133" s="61">
        <f>ROUND(V133+AA133*($Q$3-1),0)</f>
        <v>254</v>
      </c>
      <c r="AG133" s="61">
        <f t="shared" si="31"/>
        <v>155</v>
      </c>
    </row>
    <row r="134" spans="1:33">
      <c r="A134" s="155"/>
      <c r="B134" s="6">
        <v>5</v>
      </c>
      <c r="C134" s="6" t="s">
        <v>29</v>
      </c>
      <c r="D134" s="71">
        <f t="shared" si="29"/>
        <v>585</v>
      </c>
      <c r="E134" s="99">
        <f>$W$3</f>
        <v>1719</v>
      </c>
      <c r="F134" s="46">
        <f>IF($W$4-AF134&lt;0,1,$W$4-AF134)</f>
        <v>1046</v>
      </c>
      <c r="G134" s="46">
        <f>IF(AE134-$W$5&lt;0,1,AE134-$W$5)</f>
        <v>276</v>
      </c>
      <c r="H134" s="49">
        <f>IF(D134-F134&lt;0,1,IF(E134-G134&lt;0,-1,IF(D134-F134*2&lt;0,2,IF(E134-G134*2&lt;0,-2,IF(D134-F134*3&lt;0,3,IF(E134-G134*3&lt;0,-3,IF(D134-F134*4&lt;0,4,IF(E134-G134*4&lt;0,-4,-9))))))))</f>
        <v>1</v>
      </c>
      <c r="I134" s="46">
        <f>E134-(ROUNDUP(D134/F134,0)-1)*G134</f>
        <v>1719</v>
      </c>
      <c r="J134" s="68"/>
      <c r="K134" s="68"/>
      <c r="L134" s="68"/>
      <c r="M134" s="68"/>
      <c r="N134" s="68"/>
      <c r="O134" s="68"/>
      <c r="P134" s="68"/>
      <c r="Q134" s="58" t="s">
        <v>54</v>
      </c>
      <c r="R134" s="59">
        <v>5</v>
      </c>
      <c r="S134" s="59">
        <v>164</v>
      </c>
      <c r="T134" s="59">
        <v>200</v>
      </c>
      <c r="U134" s="59">
        <v>136</v>
      </c>
      <c r="V134" s="59">
        <v>50</v>
      </c>
      <c r="W134" s="60">
        <v>360</v>
      </c>
      <c r="X134" s="60">
        <f t="shared" si="30"/>
        <v>746</v>
      </c>
      <c r="Y134" s="55">
        <v>10</v>
      </c>
      <c r="Z134" s="55">
        <v>6.8</v>
      </c>
      <c r="AA134" s="54">
        <v>2.5</v>
      </c>
      <c r="AB134" s="54">
        <v>10</v>
      </c>
      <c r="AC134" s="54">
        <f t="shared" si="35"/>
        <v>29.3</v>
      </c>
      <c r="AD134" s="63">
        <f t="shared" si="34"/>
        <v>585</v>
      </c>
      <c r="AE134" s="63">
        <f t="shared" si="37"/>
        <v>583</v>
      </c>
      <c r="AF134" s="61">
        <f>ROUND(V134+AA134*($Q$3-1),0)</f>
        <v>98</v>
      </c>
      <c r="AG134" s="61">
        <f t="shared" si="31"/>
        <v>550</v>
      </c>
    </row>
    <row r="135" spans="1:33" ht="14.1" customHeight="1">
      <c r="A135" s="151" t="s">
        <v>27</v>
      </c>
      <c r="B135" s="6">
        <v>1</v>
      </c>
      <c r="C135" s="62" t="s">
        <v>27</v>
      </c>
      <c r="D135" s="73">
        <f t="shared" si="29"/>
        <v>792</v>
      </c>
      <c r="E135" s="99">
        <f>$S$3</f>
        <v>1833</v>
      </c>
      <c r="F135" s="46">
        <f>IF($S$4-AF135&lt;0,1,$S$4-AF135)</f>
        <v>1191.5999999999999</v>
      </c>
      <c r="G135" s="46">
        <f>IF(AE135-$S$5&lt;0,1,AE135-$S$5)</f>
        <v>1</v>
      </c>
      <c r="H135" s="49">
        <f>IF(D135-F135&lt;0,1,IF(E135-G135&lt;0,-1,IF(D135-F135*2&lt;0,2,IF(E135-G135*2&lt;0,-2,IF(D135-F135*3&lt;0,3,IF(E135-G135*3&lt;0,-3,IF(D135-F135*4&lt;0,4,IF(E135-G135*4&lt;0,-4,-9))))))))</f>
        <v>1</v>
      </c>
      <c r="I135" s="46">
        <f>E135-(ROUNDUP(D135/F135,0)-1)*G135</f>
        <v>1833</v>
      </c>
      <c r="J135" s="68"/>
      <c r="K135" s="68"/>
      <c r="L135" s="68"/>
      <c r="M135" s="68"/>
      <c r="N135" s="68"/>
      <c r="O135" s="68"/>
      <c r="P135" s="68"/>
      <c r="Q135" s="58" t="s">
        <v>28</v>
      </c>
      <c r="R135" s="59">
        <v>5</v>
      </c>
      <c r="S135" s="59">
        <v>164</v>
      </c>
      <c r="T135" s="60">
        <v>300</v>
      </c>
      <c r="U135" s="59">
        <v>120</v>
      </c>
      <c r="V135" s="59">
        <v>70</v>
      </c>
      <c r="W135" s="59">
        <v>200</v>
      </c>
      <c r="X135" s="59">
        <f t="shared" si="30"/>
        <v>690</v>
      </c>
      <c r="Y135" s="55">
        <v>12</v>
      </c>
      <c r="Z135" s="54">
        <v>6.1</v>
      </c>
      <c r="AA135" s="54">
        <v>3.5</v>
      </c>
      <c r="AB135" s="54">
        <v>8</v>
      </c>
      <c r="AC135" s="54">
        <f t="shared" si="35"/>
        <v>29.6</v>
      </c>
      <c r="AD135" s="63">
        <f t="shared" si="34"/>
        <v>792</v>
      </c>
      <c r="AE135" s="61">
        <f t="shared" ref="AE135:AE144" si="38">ROUND(U135+Z135*($Q$3-1),0)*1.8</f>
        <v>424.8</v>
      </c>
      <c r="AF135" s="61">
        <f t="shared" ref="AF135:AF140" si="39">ROUND(V135+AA135*($Q$3-1),0)*1.2</f>
        <v>164.4</v>
      </c>
      <c r="AG135" s="61">
        <f t="shared" si="31"/>
        <v>352</v>
      </c>
    </row>
    <row r="136" spans="1:33">
      <c r="A136" s="154"/>
      <c r="B136" s="6">
        <v>2</v>
      </c>
      <c r="C136" s="6" t="s">
        <v>48</v>
      </c>
      <c r="D136" s="71">
        <f t="shared" si="29"/>
        <v>408</v>
      </c>
      <c r="E136" s="99">
        <f>$T$3</f>
        <v>1797</v>
      </c>
      <c r="F136" s="46">
        <f>IF($T$4-AF136&lt;0,1,$T$4-AF136)</f>
        <v>1214.5999999999999</v>
      </c>
      <c r="G136" s="46">
        <f>IF(AE136-$T$5&lt;0,1,AE136-$T$5)</f>
        <v>1</v>
      </c>
      <c r="H136" s="49">
        <f>IF(E136-G136&lt;0,-1,IF(D136-F136&lt;0,1,IF(E136-G136*2&lt;0,-2,IF(D136-F136*2&lt;0,2,IF(E136-G136*3&lt;0,-3,IF(D136-F136*3&lt;0,3,IF(E136-G136*4&lt;0,-4,-9)))))))</f>
        <v>1</v>
      </c>
      <c r="I136" s="46">
        <f>E136-ROUNDUP(D136/F136,0)*G136</f>
        <v>1796</v>
      </c>
      <c r="J136" s="68"/>
      <c r="K136" s="68"/>
      <c r="L136" s="68"/>
      <c r="M136" s="68"/>
      <c r="N136" s="68"/>
      <c r="O136" s="68"/>
      <c r="P136" s="68"/>
      <c r="Q136" s="58" t="s">
        <v>28</v>
      </c>
      <c r="R136" s="59">
        <v>5</v>
      </c>
      <c r="S136" s="59">
        <v>120</v>
      </c>
      <c r="T136" s="59">
        <v>120</v>
      </c>
      <c r="U136" s="59">
        <v>72</v>
      </c>
      <c r="V136" s="59">
        <v>49</v>
      </c>
      <c r="W136" s="59">
        <v>105</v>
      </c>
      <c r="X136" s="59">
        <f t="shared" si="30"/>
        <v>346</v>
      </c>
      <c r="Y136" s="54">
        <v>8</v>
      </c>
      <c r="Z136" s="54">
        <v>4.8</v>
      </c>
      <c r="AA136" s="54">
        <v>3.3</v>
      </c>
      <c r="AB136" s="54">
        <v>7</v>
      </c>
      <c r="AC136" s="54">
        <f t="shared" si="35"/>
        <v>23.1</v>
      </c>
      <c r="AD136" s="61">
        <f t="shared" si="34"/>
        <v>408</v>
      </c>
      <c r="AE136" s="61">
        <f t="shared" si="38"/>
        <v>293.40000000000003</v>
      </c>
      <c r="AF136" s="61">
        <f t="shared" si="39"/>
        <v>134.4</v>
      </c>
      <c r="AG136" s="61">
        <f t="shared" si="31"/>
        <v>238</v>
      </c>
    </row>
    <row r="137" spans="1:33">
      <c r="A137" s="154"/>
      <c r="B137" s="6">
        <v>3</v>
      </c>
      <c r="C137" s="6" t="s">
        <v>108</v>
      </c>
      <c r="D137" s="71">
        <f t="shared" si="29"/>
        <v>373.5</v>
      </c>
      <c r="E137" s="99">
        <f>$U$3</f>
        <v>1361</v>
      </c>
      <c r="F137" s="46">
        <f>IF($U$4-AF137&lt;0,1,$U$4-AF137)</f>
        <v>1247.5999999999999</v>
      </c>
      <c r="G137" s="46">
        <f>IF(AE137-$U$5&lt;0,1,AE137-$U$5)</f>
        <v>1</v>
      </c>
      <c r="H137" s="49">
        <f>IF(D137-F137&lt;0,1,IF(E137-G137&lt;0,-1,IF(D137-F137*2&lt;0,2,IF(E137-G137*2&lt;0,-2,IF(D137-F137*3&lt;0,3,IF(E137-G137*3&lt;0,-3,IF(D137-F137*4&lt;0,4,IF(E137-G137*4&lt;0,-4,-9))))))))</f>
        <v>1</v>
      </c>
      <c r="I137" s="46">
        <f>E137-(ROUNDUP(D137/F137,0)-1)*G137</f>
        <v>1361</v>
      </c>
      <c r="J137" s="68"/>
      <c r="K137" s="68"/>
      <c r="L137" s="68"/>
      <c r="M137" s="68"/>
      <c r="N137" s="68"/>
      <c r="O137" s="68"/>
      <c r="P137" s="68"/>
      <c r="Q137" s="58" t="s">
        <v>128</v>
      </c>
      <c r="R137" s="59">
        <v>4</v>
      </c>
      <c r="S137" s="59">
        <v>128</v>
      </c>
      <c r="T137" s="59">
        <v>135</v>
      </c>
      <c r="U137" s="59">
        <v>69</v>
      </c>
      <c r="V137" s="59">
        <v>48</v>
      </c>
      <c r="W137" s="59">
        <v>190</v>
      </c>
      <c r="X137" s="59">
        <f t="shared" si="30"/>
        <v>442</v>
      </c>
      <c r="Y137" s="54">
        <v>6</v>
      </c>
      <c r="Z137" s="54">
        <v>4.5999999999999996</v>
      </c>
      <c r="AA137" s="54">
        <v>3.1</v>
      </c>
      <c r="AB137" s="54">
        <v>10</v>
      </c>
      <c r="AC137" s="54">
        <f t="shared" si="35"/>
        <v>23.7</v>
      </c>
      <c r="AD137" s="61">
        <f t="shared" si="34"/>
        <v>373.5</v>
      </c>
      <c r="AE137" s="61">
        <f t="shared" si="38"/>
        <v>280.8</v>
      </c>
      <c r="AF137" s="61">
        <f t="shared" si="39"/>
        <v>128.4</v>
      </c>
      <c r="AG137" s="61">
        <f t="shared" si="31"/>
        <v>380</v>
      </c>
    </row>
    <row r="138" spans="1:33">
      <c r="A138" s="154"/>
      <c r="B138" s="6">
        <v>4</v>
      </c>
      <c r="C138" s="6" t="s">
        <v>133</v>
      </c>
      <c r="D138" s="71">
        <f t="shared" ref="D138:D159" si="40">AD138</f>
        <v>408</v>
      </c>
      <c r="E138" s="99">
        <f>$V$3</f>
        <v>1521</v>
      </c>
      <c r="F138" s="46">
        <f>IF($V$4-AF138&lt;0,1,$V$4-AF138)</f>
        <v>1107</v>
      </c>
      <c r="G138" s="46">
        <f>IF(AE138-$V$5&lt;0,1,AE138-$V$5)</f>
        <v>1</v>
      </c>
      <c r="H138" s="49">
        <f>IF(E138-G138&lt;0,-1,IF(D138-F138&lt;0,1,IF(E138-G138*2&lt;0,-2,IF(D138-F138*2&lt;0,2,IF(E138-G138*3&lt;0,-3,IF(D138-F138*3&lt;0,3,IF(E138-G138*4&lt;0,-4,-9)))))))</f>
        <v>1</v>
      </c>
      <c r="I138" s="46">
        <f>E138-ROUNDUP(D138/F138,0)*G138</f>
        <v>1520</v>
      </c>
      <c r="J138" s="68"/>
      <c r="K138" s="68"/>
      <c r="L138" s="68"/>
      <c r="M138" s="68"/>
      <c r="N138" s="68"/>
      <c r="O138" s="68"/>
      <c r="P138" s="68"/>
      <c r="Q138" s="58" t="s">
        <v>56</v>
      </c>
      <c r="R138" s="59">
        <v>5</v>
      </c>
      <c r="S138" s="59">
        <v>112</v>
      </c>
      <c r="T138" s="59">
        <v>120</v>
      </c>
      <c r="U138" s="59">
        <v>88</v>
      </c>
      <c r="V138" s="59">
        <v>40</v>
      </c>
      <c r="W138" s="59">
        <v>115</v>
      </c>
      <c r="X138" s="59">
        <f t="shared" ref="X138:X159" si="41">W138+V138+U138+T138</f>
        <v>363</v>
      </c>
      <c r="Y138" s="54">
        <v>8</v>
      </c>
      <c r="Z138" s="54">
        <v>6.0952000000000002</v>
      </c>
      <c r="AA138" s="54">
        <v>2.0952000000000002</v>
      </c>
      <c r="AB138" s="54">
        <v>8</v>
      </c>
      <c r="AC138" s="54">
        <f t="shared" si="35"/>
        <v>24.1904</v>
      </c>
      <c r="AD138" s="61">
        <f t="shared" si="34"/>
        <v>408</v>
      </c>
      <c r="AE138" s="61">
        <f t="shared" si="38"/>
        <v>367.2</v>
      </c>
      <c r="AF138" s="61">
        <f t="shared" si="39"/>
        <v>96</v>
      </c>
      <c r="AG138" s="61">
        <f t="shared" ref="AG138:AG159" si="42">ROUND(W138+AB138*($Q$3-1),0)</f>
        <v>267</v>
      </c>
    </row>
    <row r="139" spans="1:33">
      <c r="A139" s="155"/>
      <c r="B139" s="6">
        <v>5</v>
      </c>
      <c r="C139" s="6" t="s">
        <v>57</v>
      </c>
      <c r="D139" s="71">
        <f t="shared" si="40"/>
        <v>585</v>
      </c>
      <c r="E139" s="99">
        <f>$W$3</f>
        <v>1719</v>
      </c>
      <c r="F139" s="46">
        <f>IF($W$4-AF139&lt;0,1,$W$4-AF139)</f>
        <v>966.4</v>
      </c>
      <c r="G139" s="46">
        <f>IF(AE139-$W$5&lt;0,1,AE139-$W$5)</f>
        <v>99.800000000000011</v>
      </c>
      <c r="H139" s="49">
        <f>IF(D139-F139&lt;0,1,IF(E139-G139&lt;0,-1,IF(D139-F139*2&lt;0,2,IF(E139-G139*2&lt;0,-2,IF(D139-F139*3&lt;0,3,IF(E139-G139*3&lt;0,-3,IF(D139-F139*4&lt;0,4,IF(E139-G139*4&lt;0,-4,-9))))))))</f>
        <v>1</v>
      </c>
      <c r="I139" s="46">
        <f>E139-(ROUNDUP(D139/F139,0)-1)*G139</f>
        <v>1719</v>
      </c>
      <c r="J139" s="68"/>
      <c r="K139" s="68"/>
      <c r="L139" s="68"/>
      <c r="M139" s="68"/>
      <c r="N139" s="68"/>
      <c r="O139" s="68"/>
      <c r="P139" s="68"/>
      <c r="Q139" s="58" t="s">
        <v>131</v>
      </c>
      <c r="R139" s="59">
        <v>5</v>
      </c>
      <c r="S139" s="59">
        <v>164</v>
      </c>
      <c r="T139" s="59">
        <v>200</v>
      </c>
      <c r="U139" s="59">
        <v>116</v>
      </c>
      <c r="V139" s="59">
        <v>76</v>
      </c>
      <c r="W139" s="59">
        <v>300</v>
      </c>
      <c r="X139" s="59">
        <f t="shared" si="41"/>
        <v>692</v>
      </c>
      <c r="Y139" s="55">
        <v>10</v>
      </c>
      <c r="Z139" s="54">
        <v>5.8</v>
      </c>
      <c r="AA139" s="54">
        <v>3.8</v>
      </c>
      <c r="AB139" s="54">
        <v>10</v>
      </c>
      <c r="AC139" s="54">
        <f t="shared" si="35"/>
        <v>29.6</v>
      </c>
      <c r="AD139" s="61">
        <f t="shared" si="34"/>
        <v>585</v>
      </c>
      <c r="AE139" s="61">
        <f t="shared" si="38"/>
        <v>406.8</v>
      </c>
      <c r="AF139" s="61">
        <f t="shared" si="39"/>
        <v>177.6</v>
      </c>
      <c r="AG139" s="61">
        <f t="shared" si="42"/>
        <v>490</v>
      </c>
    </row>
    <row r="140" spans="1:33" ht="14.1" customHeight="1">
      <c r="A140" s="151" t="s">
        <v>205</v>
      </c>
      <c r="B140" s="6">
        <v>1</v>
      </c>
      <c r="C140" s="6" t="s">
        <v>205</v>
      </c>
      <c r="D140" s="71">
        <f t="shared" si="40"/>
        <v>705</v>
      </c>
      <c r="E140" s="99">
        <f>$S$3</f>
        <v>1833</v>
      </c>
      <c r="F140" s="46">
        <f>IF($S$4-AF140&lt;0,1,$S$4-AF140)</f>
        <v>1083.5999999999999</v>
      </c>
      <c r="G140" s="46">
        <f>IF(AE140-$S$5&lt;0,1,AE140-$S$5)</f>
        <v>1</v>
      </c>
      <c r="H140" s="49">
        <f>IF(D140-F140&lt;0,1,IF(E140-G140&lt;0,-1,IF(D140-F140*2&lt;0,2,IF(E140-G140*2&lt;0,-2,IF(D140-F140*3&lt;0,3,IF(E140-G140*3&lt;0,-3,IF(D140-F140*4&lt;0,4,IF(E140-G140*4&lt;0,-4,-9))))))))</f>
        <v>1</v>
      </c>
      <c r="I140" s="46">
        <f>E140-(ROUNDUP(D140/F140,0)-1)*G140</f>
        <v>1833</v>
      </c>
      <c r="J140" s="68"/>
      <c r="K140" s="68"/>
      <c r="L140" s="68"/>
      <c r="M140" s="68"/>
      <c r="N140" s="68"/>
      <c r="O140" s="68"/>
      <c r="P140" s="68"/>
      <c r="Q140" s="58" t="s">
        <v>13</v>
      </c>
      <c r="R140" s="59">
        <v>6</v>
      </c>
      <c r="S140" s="59">
        <v>204</v>
      </c>
      <c r="T140" s="60">
        <v>280</v>
      </c>
      <c r="U140" s="60">
        <v>150</v>
      </c>
      <c r="V140" s="60">
        <v>160</v>
      </c>
      <c r="W140" s="60">
        <v>500</v>
      </c>
      <c r="X140" s="60">
        <f t="shared" si="41"/>
        <v>1090</v>
      </c>
      <c r="Y140" s="54">
        <v>10</v>
      </c>
      <c r="Z140" s="54">
        <v>4.5</v>
      </c>
      <c r="AA140" s="54">
        <v>3.5</v>
      </c>
      <c r="AB140" s="54">
        <v>15</v>
      </c>
      <c r="AC140" s="54">
        <v>33</v>
      </c>
      <c r="AD140" s="61">
        <f t="shared" si="34"/>
        <v>705</v>
      </c>
      <c r="AE140" s="61">
        <f t="shared" si="38"/>
        <v>424.8</v>
      </c>
      <c r="AF140" s="61">
        <f t="shared" si="39"/>
        <v>272.39999999999998</v>
      </c>
      <c r="AG140" s="61">
        <f t="shared" si="42"/>
        <v>785</v>
      </c>
    </row>
    <row r="141" spans="1:33">
      <c r="A141" s="154"/>
      <c r="B141" s="6">
        <v>2</v>
      </c>
      <c r="C141" s="62" t="s">
        <v>126</v>
      </c>
      <c r="D141" s="73">
        <f t="shared" si="40"/>
        <v>378</v>
      </c>
      <c r="E141" s="99">
        <f>$T$3</f>
        <v>1797</v>
      </c>
      <c r="F141" s="46">
        <f>IF($T$4-AF141&lt;0,1,$T$4-AF141)</f>
        <v>1079.72</v>
      </c>
      <c r="G141" s="46">
        <f>IF(AE141-$T$5&lt;0,1,AE141-$T$5)</f>
        <v>1</v>
      </c>
      <c r="H141" s="49">
        <f>IF(E141-G141&lt;0,-1,IF(D141-F141&lt;0,1,IF(E141-G141*2&lt;0,-2,IF(D141-F141*2&lt;0,2,IF(E141-G141*3&lt;0,-3,IF(D141-F141*3&lt;0,3,IF(E141-G141*4&lt;0,-4,-9)))))))</f>
        <v>1</v>
      </c>
      <c r="I141" s="46">
        <f>E141-ROUNDUP(D141/F141,0)*G141</f>
        <v>1796</v>
      </c>
      <c r="J141" s="68"/>
      <c r="K141" s="68"/>
      <c r="L141" s="68"/>
      <c r="M141" s="68"/>
      <c r="N141" s="68"/>
      <c r="O141" s="68"/>
      <c r="P141" s="68"/>
      <c r="Q141" s="58" t="s">
        <v>153</v>
      </c>
      <c r="R141" s="59">
        <v>5</v>
      </c>
      <c r="S141" s="59">
        <v>124</v>
      </c>
      <c r="T141" s="59">
        <v>100</v>
      </c>
      <c r="U141" s="59">
        <v>1</v>
      </c>
      <c r="V141" s="60">
        <v>100</v>
      </c>
      <c r="W141" s="59">
        <v>120</v>
      </c>
      <c r="X141" s="59">
        <f t="shared" si="41"/>
        <v>321</v>
      </c>
      <c r="Y141" s="54">
        <v>8</v>
      </c>
      <c r="Z141" s="54"/>
      <c r="AA141" s="55">
        <v>5.4726999999999997</v>
      </c>
      <c r="AB141" s="54">
        <v>9</v>
      </c>
      <c r="AC141" s="54">
        <f t="shared" ref="AC141:AC159" si="43">AB141+AA141+Z141+Y141</f>
        <v>22.4727</v>
      </c>
      <c r="AD141" s="61">
        <f t="shared" si="34"/>
        <v>378</v>
      </c>
      <c r="AE141" s="61">
        <f t="shared" si="38"/>
        <v>1.8</v>
      </c>
      <c r="AF141" s="61">
        <f>ROUND(V141+AA141*($Q$3-1),0)*1.2*1.1</f>
        <v>269.28000000000003</v>
      </c>
      <c r="AG141" s="61">
        <f t="shared" si="42"/>
        <v>291</v>
      </c>
    </row>
    <row r="142" spans="1:33">
      <c r="A142" s="154"/>
      <c r="B142" s="6">
        <v>3</v>
      </c>
      <c r="C142" s="6" t="s">
        <v>206</v>
      </c>
      <c r="D142" s="71">
        <f t="shared" si="40"/>
        <v>408</v>
      </c>
      <c r="E142" s="99">
        <f>$U$3</f>
        <v>1361</v>
      </c>
      <c r="F142" s="46">
        <f>IF($U$4-AF142&lt;0,1,$U$4-AF142)</f>
        <v>1262</v>
      </c>
      <c r="G142" s="46">
        <f>IF(AE142-$U$5&lt;0,1,AE142-$U$5)</f>
        <v>1</v>
      </c>
      <c r="H142" s="49">
        <f>IF(D142-F142&lt;0,1,IF(E142-G142&lt;0,-1,IF(D142-F142*2&lt;0,2,IF(E142-G142*2&lt;0,-2,IF(D142-F142*3&lt;0,3,IF(E142-G142*3&lt;0,-3,IF(D142-F142*4&lt;0,4,IF(E142-G142*4&lt;0,-4,-9))))))))</f>
        <v>1</v>
      </c>
      <c r="I142" s="46">
        <f>E142-(ROUNDUP(D142/F142,0)-1)*G142</f>
        <v>1361</v>
      </c>
      <c r="J142" s="68"/>
      <c r="K142" s="68"/>
      <c r="L142" s="68"/>
      <c r="M142" s="68"/>
      <c r="N142" s="68"/>
      <c r="O142" s="68"/>
      <c r="P142" s="68"/>
      <c r="Q142" s="58" t="s">
        <v>163</v>
      </c>
      <c r="R142" s="59">
        <v>4</v>
      </c>
      <c r="S142" s="59">
        <v>112</v>
      </c>
      <c r="T142" s="59">
        <v>120</v>
      </c>
      <c r="U142" s="59">
        <v>79</v>
      </c>
      <c r="V142" s="59">
        <v>42</v>
      </c>
      <c r="W142" s="59">
        <v>90</v>
      </c>
      <c r="X142" s="59">
        <f t="shared" si="41"/>
        <v>331</v>
      </c>
      <c r="Y142" s="54">
        <v>8</v>
      </c>
      <c r="Z142" s="54">
        <v>5.3</v>
      </c>
      <c r="AA142" s="54">
        <v>2.8</v>
      </c>
      <c r="AB142" s="54">
        <v>6</v>
      </c>
      <c r="AC142" s="54">
        <f t="shared" si="43"/>
        <v>22.1</v>
      </c>
      <c r="AD142" s="61">
        <f t="shared" si="34"/>
        <v>408</v>
      </c>
      <c r="AE142" s="61">
        <f t="shared" si="38"/>
        <v>324</v>
      </c>
      <c r="AF142" s="61">
        <f>ROUND(V142+AA142*($Q$3-1),0)*1.2</f>
        <v>114</v>
      </c>
      <c r="AG142" s="61">
        <f t="shared" si="42"/>
        <v>204</v>
      </c>
    </row>
    <row r="143" spans="1:33">
      <c r="A143" s="154"/>
      <c r="B143" s="6">
        <v>4</v>
      </c>
      <c r="C143" s="62" t="s">
        <v>63</v>
      </c>
      <c r="D143" s="73">
        <f t="shared" si="40"/>
        <v>396</v>
      </c>
      <c r="E143" s="99">
        <f>$V$3</f>
        <v>1521</v>
      </c>
      <c r="F143" s="46">
        <f>IF($V$4-AF143&lt;0,1,$V$4-AF143)</f>
        <v>1201.8</v>
      </c>
      <c r="G143" s="46">
        <f>IF(AE143-$V$5&lt;0,1,AE143-$V$5)</f>
        <v>1</v>
      </c>
      <c r="H143" s="49">
        <f>IF(E143-G143&lt;0,-1,IF(D143-F143&lt;0,1,IF(E143-G143*2&lt;0,-2,IF(D143-F143*2&lt;0,2,IF(E143-G143*3&lt;0,-3,IF(D143-F143*3&lt;0,3,IF(E143-G143*4&lt;0,-4,-9)))))))</f>
        <v>1</v>
      </c>
      <c r="I143" s="46">
        <f>E143-ROUNDUP(D143/F143,0)*G143</f>
        <v>1520</v>
      </c>
      <c r="J143" s="68"/>
      <c r="K143" s="68"/>
      <c r="L143" s="68"/>
      <c r="M143" s="68"/>
      <c r="N143" s="68"/>
      <c r="O143" s="68"/>
      <c r="P143" s="68"/>
      <c r="Q143" s="58" t="s">
        <v>56</v>
      </c>
      <c r="R143" s="59">
        <v>4</v>
      </c>
      <c r="S143" s="59">
        <v>116</v>
      </c>
      <c r="T143" s="59">
        <v>150</v>
      </c>
      <c r="U143" s="60">
        <v>200</v>
      </c>
      <c r="V143" s="59">
        <v>1</v>
      </c>
      <c r="W143" s="59">
        <v>180</v>
      </c>
      <c r="X143" s="59">
        <f t="shared" si="41"/>
        <v>531</v>
      </c>
      <c r="Y143" s="54">
        <v>6</v>
      </c>
      <c r="Z143" s="54">
        <v>6.1</v>
      </c>
      <c r="AA143" s="54"/>
      <c r="AB143" s="55">
        <v>11</v>
      </c>
      <c r="AC143" s="54">
        <f t="shared" si="43"/>
        <v>23.1</v>
      </c>
      <c r="AD143" s="61">
        <f t="shared" si="34"/>
        <v>396</v>
      </c>
      <c r="AE143" s="63">
        <f t="shared" si="38"/>
        <v>568.80000000000007</v>
      </c>
      <c r="AF143" s="61">
        <f>ROUND(V143+AA143*($Q$3-1),0)*1.2</f>
        <v>1.2</v>
      </c>
      <c r="AG143" s="61">
        <f t="shared" si="42"/>
        <v>389</v>
      </c>
    </row>
    <row r="144" spans="1:33">
      <c r="A144" s="155"/>
      <c r="B144" s="6">
        <v>5</v>
      </c>
      <c r="C144" s="6" t="s">
        <v>122</v>
      </c>
      <c r="D144" s="71">
        <f t="shared" si="40"/>
        <v>585</v>
      </c>
      <c r="E144" s="99">
        <f>$W$3</f>
        <v>1719</v>
      </c>
      <c r="F144" s="46">
        <f>IF($W$4-AF144&lt;0,1,$W$4-AF144)</f>
        <v>900.4</v>
      </c>
      <c r="G144" s="46">
        <f>IF(AE144-$W$5&lt;0,1,AE144-$W$5)</f>
        <v>2.6000000000000227</v>
      </c>
      <c r="H144" s="49">
        <f>IF(D144-F144&lt;0,1,IF(E144-G144&lt;0,-1,IF(D144-F144*2&lt;0,2,IF(E144-G144*2&lt;0,-2,IF(D144-F144*3&lt;0,3,IF(E144-G144*3&lt;0,-3,IF(D144-F144*4&lt;0,4,IF(E144-G144*4&lt;0,-4,-9))))))))</f>
        <v>1</v>
      </c>
      <c r="I144" s="46">
        <f>E144-(ROUNDUP(D144/F144,0)-1)*G144</f>
        <v>1719</v>
      </c>
      <c r="J144" s="68"/>
      <c r="K144" s="68"/>
      <c r="L144" s="68"/>
      <c r="M144" s="68"/>
      <c r="N144" s="68"/>
      <c r="O144" s="68"/>
      <c r="P144" s="68"/>
      <c r="Q144" s="58" t="s">
        <v>130</v>
      </c>
      <c r="R144" s="59">
        <v>6</v>
      </c>
      <c r="S144" s="59">
        <v>160</v>
      </c>
      <c r="T144" s="59">
        <v>200</v>
      </c>
      <c r="U144" s="59">
        <v>88</v>
      </c>
      <c r="V144" s="60">
        <v>104</v>
      </c>
      <c r="W144" s="59">
        <v>270</v>
      </c>
      <c r="X144" s="59">
        <f t="shared" si="41"/>
        <v>662</v>
      </c>
      <c r="Y144" s="55">
        <v>10</v>
      </c>
      <c r="Z144" s="54">
        <v>4.4000000000000004</v>
      </c>
      <c r="AA144" s="55">
        <v>5.2</v>
      </c>
      <c r="AB144" s="54">
        <v>10</v>
      </c>
      <c r="AC144" s="54">
        <f t="shared" si="43"/>
        <v>29.6</v>
      </c>
      <c r="AD144" s="61">
        <f t="shared" si="34"/>
        <v>585</v>
      </c>
      <c r="AE144" s="61">
        <f t="shared" si="38"/>
        <v>309.60000000000002</v>
      </c>
      <c r="AF144" s="61">
        <f>ROUND(V144+AA144*($Q$3-1),0)*1.2</f>
        <v>243.6</v>
      </c>
      <c r="AG144" s="61">
        <f t="shared" si="42"/>
        <v>460</v>
      </c>
    </row>
    <row r="145" spans="1:33" ht="14.1" customHeight="1">
      <c r="A145" s="151" t="s">
        <v>122</v>
      </c>
      <c r="B145" s="6">
        <v>1</v>
      </c>
      <c r="C145" s="6" t="s">
        <v>122</v>
      </c>
      <c r="D145" s="71">
        <f t="shared" si="40"/>
        <v>585</v>
      </c>
      <c r="E145" s="99">
        <f>$S$3</f>
        <v>1833</v>
      </c>
      <c r="F145" s="46">
        <f>IF($S$4-AF145&lt;0,1,$S$4-AF145)</f>
        <v>990.59999999999991</v>
      </c>
      <c r="G145" s="46">
        <f>IF(AE145-$S$5&lt;0,1,AE145-$S$5)</f>
        <v>1</v>
      </c>
      <c r="H145" s="49">
        <f>IF(D145-F145&lt;0,1,IF(E145-G145&lt;0,-1,IF(D145-F145*2&lt;0,2,IF(E145-G145*2&lt;0,-2,IF(D145-F145*3&lt;0,3,IF(E145-G145*3&lt;0,-3,IF(D145-F145*4&lt;0,4,IF(E145-G145*4&lt;0,-4,-9))))))))</f>
        <v>1</v>
      </c>
      <c r="I145" s="46">
        <f>E145-(ROUNDUP(D145/F145,0)-1)*G145</f>
        <v>1833</v>
      </c>
      <c r="J145" s="68"/>
      <c r="K145" s="68"/>
      <c r="L145" s="68"/>
      <c r="M145" s="68"/>
      <c r="N145" s="68"/>
      <c r="O145" s="68"/>
      <c r="P145" s="68"/>
      <c r="Q145" s="58" t="s">
        <v>130</v>
      </c>
      <c r="R145" s="59">
        <v>6</v>
      </c>
      <c r="S145" s="59">
        <v>160</v>
      </c>
      <c r="T145" s="59">
        <v>200</v>
      </c>
      <c r="U145" s="59">
        <v>88</v>
      </c>
      <c r="V145" s="60">
        <v>104</v>
      </c>
      <c r="W145" s="59">
        <v>270</v>
      </c>
      <c r="X145" s="59">
        <f t="shared" si="41"/>
        <v>662</v>
      </c>
      <c r="Y145" s="55">
        <v>10</v>
      </c>
      <c r="Z145" s="54">
        <v>4.4000000000000004</v>
      </c>
      <c r="AA145" s="55">
        <v>5.2</v>
      </c>
      <c r="AB145" s="54">
        <v>10</v>
      </c>
      <c r="AC145" s="54">
        <f t="shared" si="43"/>
        <v>29.6</v>
      </c>
      <c r="AD145" s="61">
        <f t="shared" si="34"/>
        <v>585</v>
      </c>
      <c r="AE145" s="61">
        <f t="shared" ref="AE145:AE159" si="44">ROUND(U145+Z145*($Q$3-1),0)*1.5</f>
        <v>258</v>
      </c>
      <c r="AF145" s="61">
        <f>ROUND(V145+AA145*($Q$3-1),0)*1.8</f>
        <v>365.40000000000003</v>
      </c>
      <c r="AG145" s="61">
        <f t="shared" si="42"/>
        <v>460</v>
      </c>
    </row>
    <row r="146" spans="1:33">
      <c r="A146" s="152"/>
      <c r="B146" s="6">
        <v>2</v>
      </c>
      <c r="C146" s="6" t="s">
        <v>246</v>
      </c>
      <c r="D146" s="71">
        <f t="shared" si="40"/>
        <v>408</v>
      </c>
      <c r="E146" s="99">
        <f>$T$3</f>
        <v>1797</v>
      </c>
      <c r="F146" s="46">
        <f>IF($T$4-AF146&lt;0,1,$T$4-AF146)</f>
        <v>1023.2</v>
      </c>
      <c r="G146" s="46">
        <f>IF(AE146-$T$5&lt;0,1,AE146-$T$5)</f>
        <v>1</v>
      </c>
      <c r="H146" s="49">
        <f>IF(E146-G146&lt;0,-1,IF(D146-F146&lt;0,1,IF(E146-G146*2&lt;0,-2,IF(D146-F146*2&lt;0,2,IF(E146-G146*3&lt;0,-3,IF(D146-F146*3&lt;0,3,IF(E146-G146*4&lt;0,-4,-9)))))))</f>
        <v>1</v>
      </c>
      <c r="I146" s="46">
        <f>E146-ROUNDUP(D146/F146,0)*G146</f>
        <v>1796</v>
      </c>
      <c r="J146" s="68"/>
      <c r="K146" s="68"/>
      <c r="L146" s="68"/>
      <c r="M146" s="68"/>
      <c r="N146" s="68"/>
      <c r="O146" s="68"/>
      <c r="P146" s="68"/>
      <c r="Q146" s="58" t="s">
        <v>17</v>
      </c>
      <c r="R146" s="59">
        <v>5</v>
      </c>
      <c r="S146" s="59">
        <v>120</v>
      </c>
      <c r="T146" s="59">
        <v>120</v>
      </c>
      <c r="U146" s="59">
        <v>90</v>
      </c>
      <c r="V146" s="59">
        <v>90</v>
      </c>
      <c r="W146" s="59">
        <v>100</v>
      </c>
      <c r="X146" s="59">
        <f t="shared" si="41"/>
        <v>400</v>
      </c>
      <c r="Y146" s="54">
        <v>8</v>
      </c>
      <c r="Z146" s="54">
        <v>4.7872000000000003</v>
      </c>
      <c r="AA146" s="54">
        <v>4.7872000000000003</v>
      </c>
      <c r="AB146" s="54">
        <v>8</v>
      </c>
      <c r="AC146" s="55">
        <f t="shared" si="43"/>
        <v>25.574400000000001</v>
      </c>
      <c r="AD146" s="61">
        <f t="shared" si="34"/>
        <v>408</v>
      </c>
      <c r="AE146" s="61">
        <f t="shared" si="44"/>
        <v>271.5</v>
      </c>
      <c r="AF146" s="61">
        <f>ROUND(V146+AA146*($Q$3-1),0)*1.8</f>
        <v>325.8</v>
      </c>
      <c r="AG146" s="61">
        <f t="shared" si="42"/>
        <v>252</v>
      </c>
    </row>
    <row r="147" spans="1:33">
      <c r="A147" s="152"/>
      <c r="B147" s="6">
        <v>3</v>
      </c>
      <c r="C147" s="6" t="s">
        <v>136</v>
      </c>
      <c r="D147" s="71">
        <f t="shared" si="40"/>
        <v>408</v>
      </c>
      <c r="E147" s="99">
        <f>$U$3</f>
        <v>1361</v>
      </c>
      <c r="F147" s="46">
        <f>IF($U$4-AF147&lt;0,1,$U$4-AF147)</f>
        <v>1174.4000000000001</v>
      </c>
      <c r="G147" s="46">
        <f>IF(AE147-$U$5&lt;0,1,AE147-$U$5)</f>
        <v>1</v>
      </c>
      <c r="H147" s="49">
        <f>IF(D147-F147&lt;0,1,IF(E147-G147&lt;0,-1,IF(D147-F147*2&lt;0,2,IF(E147-G147*2&lt;0,-2,IF(D147-F147*3&lt;0,3,IF(E147-G147*3&lt;0,-3,IF(D147-F147*4&lt;0,4,IF(E147-G147*4&lt;0,-4,-9))))))))</f>
        <v>1</v>
      </c>
      <c r="I147" s="46">
        <f>E147-(ROUNDUP(D147/F147,0)-1)*G147</f>
        <v>1361</v>
      </c>
      <c r="J147" s="68"/>
      <c r="K147" s="68"/>
      <c r="L147" s="68"/>
      <c r="M147" s="68"/>
      <c r="N147" s="68"/>
      <c r="O147" s="68"/>
      <c r="P147" s="68"/>
      <c r="Q147" s="58" t="s">
        <v>245</v>
      </c>
      <c r="R147" s="59">
        <v>3</v>
      </c>
      <c r="S147" s="59">
        <v>112</v>
      </c>
      <c r="T147" s="59">
        <v>120</v>
      </c>
      <c r="U147" s="59">
        <v>72</v>
      </c>
      <c r="V147" s="59">
        <v>49</v>
      </c>
      <c r="W147" s="59">
        <v>90</v>
      </c>
      <c r="X147" s="59">
        <f t="shared" si="41"/>
        <v>331</v>
      </c>
      <c r="Y147" s="54">
        <v>8</v>
      </c>
      <c r="Z147" s="54">
        <v>4.8</v>
      </c>
      <c r="AA147" s="54">
        <v>3.3</v>
      </c>
      <c r="AB147" s="54">
        <v>6</v>
      </c>
      <c r="AC147" s="54">
        <f t="shared" si="43"/>
        <v>22.1</v>
      </c>
      <c r="AD147" s="61">
        <f t="shared" si="34"/>
        <v>408</v>
      </c>
      <c r="AE147" s="61">
        <f t="shared" si="44"/>
        <v>244.5</v>
      </c>
      <c r="AF147" s="61">
        <f>ROUND(V147+AA147*($Q$3-1),0)*1.8</f>
        <v>201.6</v>
      </c>
      <c r="AG147" s="61">
        <f t="shared" si="42"/>
        <v>204</v>
      </c>
    </row>
    <row r="148" spans="1:33">
      <c r="A148" s="152"/>
      <c r="B148" s="6">
        <v>4</v>
      </c>
      <c r="C148" s="6" t="s">
        <v>18</v>
      </c>
      <c r="D148" s="71">
        <f t="shared" si="40"/>
        <v>379.5</v>
      </c>
      <c r="E148" s="99">
        <f>$V$3</f>
        <v>1521</v>
      </c>
      <c r="F148" s="46">
        <f>IF($V$4-AF148&lt;0,1,$V$4-AF148)</f>
        <v>985.2</v>
      </c>
      <c r="G148" s="46">
        <f>IF(AE148-$V$5&lt;0,1,AE148-$V$5)</f>
        <v>1</v>
      </c>
      <c r="H148" s="49">
        <f>IF(E148-G148&lt;0,-1,IF(D148-F148&lt;0,1,IF(E148-G148*2&lt;0,-2,IF(D148-F148*2&lt;0,2,IF(E148-G148*3&lt;0,-3,IF(D148-F148*3&lt;0,3,IF(E148-G148*4&lt;0,-4,-9)))))))</f>
        <v>1</v>
      </c>
      <c r="I148" s="46">
        <f>E148-ROUNDUP(D148/F148,0)*G148</f>
        <v>1520</v>
      </c>
      <c r="J148" s="68"/>
      <c r="K148" s="68"/>
      <c r="L148" s="68"/>
      <c r="M148" s="68"/>
      <c r="N148" s="68"/>
      <c r="O148" s="68"/>
      <c r="P148" s="68"/>
      <c r="Q148" s="58" t="s">
        <v>19</v>
      </c>
      <c r="R148" s="59">
        <v>6</v>
      </c>
      <c r="S148" s="59">
        <v>132</v>
      </c>
      <c r="T148" s="59">
        <v>120</v>
      </c>
      <c r="U148" s="59">
        <v>112</v>
      </c>
      <c r="V148" s="59">
        <v>62</v>
      </c>
      <c r="W148" s="59">
        <v>210</v>
      </c>
      <c r="X148" s="59">
        <f t="shared" si="41"/>
        <v>504</v>
      </c>
      <c r="Y148" s="54">
        <v>7</v>
      </c>
      <c r="Z148" s="54">
        <v>5.5</v>
      </c>
      <c r="AA148" s="54">
        <v>3.1</v>
      </c>
      <c r="AB148" s="54">
        <v>9</v>
      </c>
      <c r="AC148" s="54">
        <f t="shared" si="43"/>
        <v>24.6</v>
      </c>
      <c r="AD148" s="61">
        <f t="shared" si="34"/>
        <v>379.5</v>
      </c>
      <c r="AE148" s="61">
        <f t="shared" si="44"/>
        <v>325.5</v>
      </c>
      <c r="AF148" s="61">
        <f>ROUND(V148+AA148*($Q$3-1),0)*1.8</f>
        <v>217.8</v>
      </c>
      <c r="AG148" s="61">
        <f t="shared" si="42"/>
        <v>381</v>
      </c>
    </row>
    <row r="149" spans="1:33">
      <c r="A149" s="153"/>
      <c r="B149" s="6">
        <v>5</v>
      </c>
      <c r="C149" s="6" t="s">
        <v>52</v>
      </c>
      <c r="D149" s="71">
        <f t="shared" si="40"/>
        <v>585</v>
      </c>
      <c r="E149" s="99">
        <f>$W$3</f>
        <v>1719</v>
      </c>
      <c r="F149" s="46">
        <f>IF($W$4-AF149&lt;0,1,$W$4-AF149)</f>
        <v>919</v>
      </c>
      <c r="G149" s="46">
        <f>IF(AE149-$W$5&lt;0,1,AE149-$W$5)</f>
        <v>66.5</v>
      </c>
      <c r="H149" s="49">
        <f>IF(D149-F149&lt;0,1,IF(E149-G149&lt;0,-1,IF(D149-F149*2&lt;0,2,IF(E149-G149*2&lt;0,-2,IF(D149-F149*3&lt;0,3,IF(E149-G149*3&lt;0,-3,IF(D149-F149*4&lt;0,4,IF(E149-G149*4&lt;0,-4,-9))))))))</f>
        <v>1</v>
      </c>
      <c r="I149" s="46">
        <f>E149-(ROUNDUP(D149/F149,0)-1)*G149</f>
        <v>1719</v>
      </c>
      <c r="J149" s="68"/>
      <c r="K149" s="68"/>
      <c r="L149" s="68"/>
      <c r="M149" s="68"/>
      <c r="N149" s="68"/>
      <c r="O149" s="68"/>
      <c r="P149" s="68"/>
      <c r="Q149" s="58" t="s">
        <v>178</v>
      </c>
      <c r="R149" s="59">
        <v>6</v>
      </c>
      <c r="S149" s="59">
        <v>164</v>
      </c>
      <c r="T149" s="59">
        <v>200</v>
      </c>
      <c r="U149" s="59">
        <v>128</v>
      </c>
      <c r="V149" s="59">
        <v>64</v>
      </c>
      <c r="W149" s="59">
        <v>300</v>
      </c>
      <c r="X149" s="59">
        <f t="shared" si="41"/>
        <v>692</v>
      </c>
      <c r="Y149" s="55">
        <v>10</v>
      </c>
      <c r="Z149" s="54">
        <v>6.3929</v>
      </c>
      <c r="AA149" s="54">
        <v>3.1964000000000001</v>
      </c>
      <c r="AB149" s="54">
        <v>10</v>
      </c>
      <c r="AC149" s="54">
        <f t="shared" si="43"/>
        <v>29.589300000000001</v>
      </c>
      <c r="AD149" s="61">
        <f t="shared" si="34"/>
        <v>585</v>
      </c>
      <c r="AE149" s="61">
        <f t="shared" si="44"/>
        <v>373.5</v>
      </c>
      <c r="AF149" s="61">
        <f>ROUND(V149+AA149*($Q$3-1),0)*1.8</f>
        <v>225</v>
      </c>
      <c r="AG149" s="61">
        <f t="shared" si="42"/>
        <v>490</v>
      </c>
    </row>
    <row r="150" spans="1:33" ht="14.1" customHeight="1">
      <c r="A150" s="151" t="s">
        <v>58</v>
      </c>
      <c r="B150" s="46">
        <v>1</v>
      </c>
      <c r="C150" s="46" t="s">
        <v>58</v>
      </c>
      <c r="D150" s="71">
        <f t="shared" si="40"/>
        <v>526.5</v>
      </c>
      <c r="E150" s="99">
        <f>$S$3</f>
        <v>1833</v>
      </c>
      <c r="F150" s="46">
        <f>IF($S$4-AF150&lt;0,1,$S$4-AF150)</f>
        <v>1191.5999999999999</v>
      </c>
      <c r="G150" s="46">
        <f>IF(AE150-$S$5&lt;0,1,AE150-$S$5)</f>
        <v>1</v>
      </c>
      <c r="H150" s="49">
        <f>IF(D150-F150&lt;0,1,IF(E150-G150&lt;0,-1,IF(D150-F150*2&lt;0,2,IF(E150-G150*2&lt;0,-2,IF(D150-F150*3&lt;0,3,IF(E150-G150*3&lt;0,-3,IF(D150-F150*4&lt;0,4,IF(E150-G150*4&lt;0,-4,-9))))))))</f>
        <v>1</v>
      </c>
      <c r="I150" s="46">
        <f>E150-(ROUNDUP(D150/F150,0)-1)*G150</f>
        <v>1833</v>
      </c>
      <c r="J150" s="68"/>
      <c r="K150" s="68"/>
      <c r="L150" s="68"/>
      <c r="M150" s="68"/>
      <c r="N150" s="68"/>
      <c r="O150" s="68"/>
      <c r="P150" s="68"/>
      <c r="Q150" s="51" t="s">
        <v>59</v>
      </c>
      <c r="R150" s="52">
        <v>5</v>
      </c>
      <c r="S150" s="52">
        <v>164</v>
      </c>
      <c r="T150" s="52">
        <v>180</v>
      </c>
      <c r="U150" s="52">
        <v>118</v>
      </c>
      <c r="V150" s="52">
        <v>70</v>
      </c>
      <c r="W150" s="53">
        <v>330</v>
      </c>
      <c r="X150" s="52">
        <f t="shared" si="41"/>
        <v>698</v>
      </c>
      <c r="Y150" s="54">
        <v>9</v>
      </c>
      <c r="Z150" s="54">
        <v>5.9</v>
      </c>
      <c r="AA150" s="54">
        <v>3.5</v>
      </c>
      <c r="AB150" s="55">
        <v>11</v>
      </c>
      <c r="AC150" s="54">
        <f t="shared" si="43"/>
        <v>29.4</v>
      </c>
      <c r="AD150" s="56">
        <f t="shared" si="34"/>
        <v>526.5</v>
      </c>
      <c r="AE150" s="56">
        <f t="shared" si="44"/>
        <v>345</v>
      </c>
      <c r="AF150" s="56">
        <f t="shared" ref="AF150:AF159" si="45">ROUND(V150+AA150*($Q$3-1),0)*1.2</f>
        <v>164.4</v>
      </c>
      <c r="AG150" s="56">
        <f t="shared" si="42"/>
        <v>539</v>
      </c>
    </row>
    <row r="151" spans="1:33">
      <c r="A151" s="152"/>
      <c r="B151" s="46">
        <v>2</v>
      </c>
      <c r="C151" s="46" t="s">
        <v>7</v>
      </c>
      <c r="D151" s="71">
        <f t="shared" si="40"/>
        <v>436.5</v>
      </c>
      <c r="E151" s="99">
        <f>$T$3</f>
        <v>1797</v>
      </c>
      <c r="F151" s="46">
        <f>IF($T$4-AF151&lt;0,1,$T$4-AF151)</f>
        <v>1157</v>
      </c>
      <c r="G151" s="46">
        <f>IF(AE151-$T$5&lt;0,1,AE151-$T$5)</f>
        <v>1</v>
      </c>
      <c r="H151" s="49">
        <f>IF(E151-G151&lt;0,-1,IF(D151-F151&lt;0,1,IF(E151-G151*2&lt;0,-2,IF(D151-F151*2&lt;0,2,IF(E151-G151*3&lt;0,-3,IF(D151-F151*3&lt;0,3,IF(E151-G151*4&lt;0,-4,-9)))))))</f>
        <v>1</v>
      </c>
      <c r="I151" s="46">
        <f>E151-ROUNDUP(D151/F151,0)*G151</f>
        <v>1796</v>
      </c>
      <c r="J151" s="68"/>
      <c r="K151" s="68"/>
      <c r="L151" s="68"/>
      <c r="M151" s="68"/>
      <c r="N151" s="68"/>
      <c r="O151" s="68"/>
      <c r="P151" s="68"/>
      <c r="Q151" s="51" t="s">
        <v>17</v>
      </c>
      <c r="R151" s="52">
        <v>5</v>
      </c>
      <c r="S151" s="52">
        <v>120</v>
      </c>
      <c r="T151" s="52">
        <v>120</v>
      </c>
      <c r="U151" s="52">
        <v>100</v>
      </c>
      <c r="V151" s="52">
        <v>80</v>
      </c>
      <c r="W151" s="52">
        <v>100</v>
      </c>
      <c r="X151" s="52">
        <f t="shared" si="41"/>
        <v>400</v>
      </c>
      <c r="Y151" s="54">
        <v>9</v>
      </c>
      <c r="Z151" s="54">
        <v>5.0892999999999997</v>
      </c>
      <c r="AA151" s="54">
        <v>4.1963999999999997</v>
      </c>
      <c r="AB151" s="54">
        <v>7</v>
      </c>
      <c r="AC151" s="55">
        <f t="shared" si="43"/>
        <v>25.285699999999999</v>
      </c>
      <c r="AD151" s="56">
        <f t="shared" si="34"/>
        <v>436.5</v>
      </c>
      <c r="AE151" s="56">
        <f t="shared" si="44"/>
        <v>295.5</v>
      </c>
      <c r="AF151" s="56">
        <f t="shared" si="45"/>
        <v>192</v>
      </c>
      <c r="AG151" s="56">
        <f t="shared" si="42"/>
        <v>233</v>
      </c>
    </row>
    <row r="152" spans="1:33">
      <c r="A152" s="152"/>
      <c r="B152" s="46">
        <v>3</v>
      </c>
      <c r="C152" s="46" t="s">
        <v>63</v>
      </c>
      <c r="D152" s="71">
        <f t="shared" si="40"/>
        <v>396</v>
      </c>
      <c r="E152" s="99">
        <f>$U$3</f>
        <v>1361</v>
      </c>
      <c r="F152" s="46">
        <f>IF($U$4-AF152&lt;0,1,$U$4-AF152)</f>
        <v>1374.8</v>
      </c>
      <c r="G152" s="46">
        <f>IF(AE152-$U$5&lt;0,1,AE152-$U$5)</f>
        <v>1</v>
      </c>
      <c r="H152" s="49">
        <f>IF(D152-F152&lt;0,1,IF(E152-G152&lt;0,-1,IF(D152-F152*2&lt;0,2,IF(E152-G152*2&lt;0,-2,IF(D152-F152*3&lt;0,3,IF(E152-G152*3&lt;0,-3,IF(D152-F152*4&lt;0,4,IF(E152-G152*4&lt;0,-4,-9))))))))</f>
        <v>1</v>
      </c>
      <c r="I152" s="46">
        <f>E152-(ROUNDUP(D152/F152,0)-1)*G152</f>
        <v>1361</v>
      </c>
      <c r="J152" s="68"/>
      <c r="K152" s="68"/>
      <c r="L152" s="68"/>
      <c r="M152" s="68"/>
      <c r="N152" s="68"/>
      <c r="O152" s="68"/>
      <c r="P152" s="68"/>
      <c r="Q152" s="51" t="s">
        <v>56</v>
      </c>
      <c r="R152" s="52">
        <v>4</v>
      </c>
      <c r="S152" s="52">
        <v>116</v>
      </c>
      <c r="T152" s="52">
        <v>150</v>
      </c>
      <c r="U152" s="53">
        <v>200</v>
      </c>
      <c r="V152" s="52">
        <v>1</v>
      </c>
      <c r="W152" s="52">
        <v>180</v>
      </c>
      <c r="X152" s="52">
        <f t="shared" si="41"/>
        <v>531</v>
      </c>
      <c r="Y152" s="54">
        <v>6</v>
      </c>
      <c r="Z152" s="54">
        <v>6.1</v>
      </c>
      <c r="AA152" s="54"/>
      <c r="AB152" s="55">
        <v>11</v>
      </c>
      <c r="AC152" s="54">
        <f t="shared" si="43"/>
        <v>23.1</v>
      </c>
      <c r="AD152" s="56">
        <f t="shared" si="34"/>
        <v>396</v>
      </c>
      <c r="AE152" s="56">
        <f t="shared" si="44"/>
        <v>474</v>
      </c>
      <c r="AF152" s="56">
        <f t="shared" si="45"/>
        <v>1.2</v>
      </c>
      <c r="AG152" s="56">
        <f t="shared" si="42"/>
        <v>389</v>
      </c>
    </row>
    <row r="153" spans="1:33">
      <c r="A153" s="152"/>
      <c r="B153" s="46">
        <v>4</v>
      </c>
      <c r="C153" s="46" t="s">
        <v>134</v>
      </c>
      <c r="D153" s="71">
        <f t="shared" si="40"/>
        <v>459</v>
      </c>
      <c r="E153" s="99">
        <f>$V$3</f>
        <v>1521</v>
      </c>
      <c r="F153" s="46">
        <f>IF($V$4-AF153&lt;0,1,$V$4-AF153)</f>
        <v>1121.4000000000001</v>
      </c>
      <c r="G153" s="46">
        <f>IF(AE153-$V$5&lt;0,1,AE153-$V$5)</f>
        <v>1</v>
      </c>
      <c r="H153" s="49">
        <f>IF(E153-G153&lt;0,-1,IF(D153-F153&lt;0,1,IF(E153-G153*2&lt;0,-2,IF(D153-F153*2&lt;0,2,IF(E153-G153*3&lt;0,-3,IF(D153-F153*3&lt;0,3,IF(E153-G153*4&lt;0,-4,-9)))))))</f>
        <v>1</v>
      </c>
      <c r="I153" s="46">
        <f>E153-ROUNDUP(D153/F153,0)*G153</f>
        <v>1520</v>
      </c>
      <c r="J153" s="68"/>
      <c r="K153" s="68"/>
      <c r="L153" s="68"/>
      <c r="M153" s="68"/>
      <c r="N153" s="68"/>
      <c r="O153" s="68"/>
      <c r="P153" s="68"/>
      <c r="Q153" s="51" t="s">
        <v>135</v>
      </c>
      <c r="R153" s="52">
        <v>4</v>
      </c>
      <c r="S153" s="52">
        <v>124</v>
      </c>
      <c r="T153" s="52">
        <v>135</v>
      </c>
      <c r="U153" s="52">
        <v>93</v>
      </c>
      <c r="V153" s="52">
        <v>30</v>
      </c>
      <c r="W153" s="52">
        <v>105</v>
      </c>
      <c r="X153" s="52">
        <f t="shared" si="41"/>
        <v>363</v>
      </c>
      <c r="Y153" s="54">
        <v>9</v>
      </c>
      <c r="Z153" s="54">
        <v>6.1111000000000004</v>
      </c>
      <c r="AA153" s="54">
        <v>2</v>
      </c>
      <c r="AB153" s="54">
        <v>7</v>
      </c>
      <c r="AC153" s="54">
        <f t="shared" si="43"/>
        <v>24.1111</v>
      </c>
      <c r="AD153" s="56">
        <f t="shared" si="34"/>
        <v>459</v>
      </c>
      <c r="AE153" s="56">
        <f t="shared" si="44"/>
        <v>313.5</v>
      </c>
      <c r="AF153" s="56">
        <f t="shared" si="45"/>
        <v>81.599999999999994</v>
      </c>
      <c r="AG153" s="56">
        <f t="shared" si="42"/>
        <v>238</v>
      </c>
    </row>
    <row r="154" spans="1:33">
      <c r="A154" s="153"/>
      <c r="B154" s="46">
        <v>5</v>
      </c>
      <c r="C154" s="46" t="s">
        <v>71</v>
      </c>
      <c r="D154" s="71">
        <f t="shared" si="40"/>
        <v>408</v>
      </c>
      <c r="E154" s="99">
        <f>$W$3</f>
        <v>1719</v>
      </c>
      <c r="F154" s="46">
        <f>IF($W$4-AF154&lt;0,1,$W$4-AF154)</f>
        <v>997.6</v>
      </c>
      <c r="G154" s="46">
        <f>IF(AE154-$W$5&lt;0,1,AE154-$W$5)</f>
        <v>1</v>
      </c>
      <c r="H154" s="49">
        <f>IF(D154-F154&lt;0,1,IF(E154-G154&lt;0,-1,IF(D154-F154*2&lt;0,2,IF(E154-G154*2&lt;0,-2,IF(D154-F154*3&lt;0,3,IF(E154-G154*3&lt;0,-3,IF(D154-F154*4&lt;0,4,IF(E154-G154*4&lt;0,-4,-9))))))))</f>
        <v>1</v>
      </c>
      <c r="I154" s="46">
        <f>E154-(ROUNDUP(D154/F154,0)-1)*G154</f>
        <v>1719</v>
      </c>
      <c r="J154" s="68"/>
      <c r="K154" s="68"/>
      <c r="L154" s="68"/>
      <c r="M154" s="68"/>
      <c r="N154" s="68"/>
      <c r="O154" s="68"/>
      <c r="P154" s="68"/>
      <c r="Q154" s="51" t="s">
        <v>138</v>
      </c>
      <c r="R154" s="52">
        <v>4</v>
      </c>
      <c r="S154" s="52">
        <v>112</v>
      </c>
      <c r="T154" s="52">
        <v>120</v>
      </c>
      <c r="U154" s="52">
        <v>63</v>
      </c>
      <c r="V154" s="52">
        <v>54</v>
      </c>
      <c r="W154" s="52">
        <v>90</v>
      </c>
      <c r="X154" s="52">
        <f t="shared" si="41"/>
        <v>327</v>
      </c>
      <c r="Y154" s="54">
        <v>8</v>
      </c>
      <c r="Z154" s="54">
        <v>4.2</v>
      </c>
      <c r="AA154" s="54">
        <v>3.6</v>
      </c>
      <c r="AB154" s="54">
        <v>6</v>
      </c>
      <c r="AC154" s="54">
        <f t="shared" si="43"/>
        <v>21.8</v>
      </c>
      <c r="AD154" s="56">
        <f t="shared" si="34"/>
        <v>408</v>
      </c>
      <c r="AE154" s="56">
        <f t="shared" si="44"/>
        <v>214.5</v>
      </c>
      <c r="AF154" s="56">
        <f t="shared" si="45"/>
        <v>146.4</v>
      </c>
      <c r="AG154" s="56">
        <f t="shared" si="42"/>
        <v>204</v>
      </c>
    </row>
    <row r="155" spans="1:33" ht="14.1" customHeight="1">
      <c r="A155" s="151" t="s">
        <v>6</v>
      </c>
      <c r="B155" s="46">
        <v>1</v>
      </c>
      <c r="C155" s="46" t="s">
        <v>6</v>
      </c>
      <c r="D155" s="71">
        <f t="shared" si="40"/>
        <v>379.5</v>
      </c>
      <c r="E155" s="99">
        <f>$S$3</f>
        <v>1833</v>
      </c>
      <c r="F155" s="46">
        <f>IF($S$4-AF155&lt;0,1,$S$4-AF155)</f>
        <v>1125.5999999999999</v>
      </c>
      <c r="G155" s="46">
        <f>IF(AE155-$S$5&lt;0,1,AE155-$S$5)</f>
        <v>1</v>
      </c>
      <c r="H155" s="49">
        <f>IF(D155-F155&lt;0,1,IF(E155-G155&lt;0,-1,IF(D155-F155*2&lt;0,2,IF(E155-G155*2&lt;0,-2,IF(D155-F155*3&lt;0,3,IF(E155-G155*3&lt;0,-3,IF(D155-F155*4&lt;0,4,IF(E155-G155*4&lt;0,-4,-9))))))))</f>
        <v>1</v>
      </c>
      <c r="I155" s="46">
        <f>E155-(ROUNDUP(D155/F155,0)-1)*G155</f>
        <v>1833</v>
      </c>
      <c r="J155" s="68"/>
      <c r="K155" s="68"/>
      <c r="L155" s="68"/>
      <c r="M155" s="68"/>
      <c r="N155" s="68"/>
      <c r="O155" s="68"/>
      <c r="P155" s="68"/>
      <c r="Q155" s="51" t="s">
        <v>54</v>
      </c>
      <c r="R155" s="52">
        <v>4</v>
      </c>
      <c r="S155" s="52">
        <v>120</v>
      </c>
      <c r="T155" s="52">
        <v>120</v>
      </c>
      <c r="U155" s="52">
        <v>110</v>
      </c>
      <c r="V155" s="53">
        <v>110</v>
      </c>
      <c r="W155" s="52">
        <v>150</v>
      </c>
      <c r="X155" s="52">
        <f t="shared" si="41"/>
        <v>490</v>
      </c>
      <c r="Y155" s="54">
        <v>7</v>
      </c>
      <c r="Z155" s="54">
        <v>4.3</v>
      </c>
      <c r="AA155" s="54">
        <v>4.3</v>
      </c>
      <c r="AB155" s="54">
        <v>7</v>
      </c>
      <c r="AC155" s="54">
        <f t="shared" si="43"/>
        <v>22.6</v>
      </c>
      <c r="AD155" s="56">
        <f t="shared" si="34"/>
        <v>379.5</v>
      </c>
      <c r="AE155" s="56">
        <f t="shared" si="44"/>
        <v>288</v>
      </c>
      <c r="AF155" s="56">
        <f t="shared" si="45"/>
        <v>230.39999999999998</v>
      </c>
      <c r="AG155" s="56">
        <f t="shared" si="42"/>
        <v>283</v>
      </c>
    </row>
    <row r="156" spans="1:33">
      <c r="A156" s="152"/>
      <c r="B156" s="46">
        <v>2</v>
      </c>
      <c r="C156" s="46" t="s">
        <v>1</v>
      </c>
      <c r="D156" s="71">
        <f t="shared" si="40"/>
        <v>409.5</v>
      </c>
      <c r="E156" s="99">
        <f>$T$3</f>
        <v>1797</v>
      </c>
      <c r="F156" s="46">
        <f>IF($T$4-AF156&lt;0,1,$T$4-AF156)</f>
        <v>1073</v>
      </c>
      <c r="G156" s="46">
        <f>IF(AE156-$T$5&lt;0,1,AE156-$T$5)</f>
        <v>1</v>
      </c>
      <c r="H156" s="49">
        <f>IF(E156-G156&lt;0,-1,IF(D156-F156&lt;0,1,IF(E156-G156*2&lt;0,-2,IF(D156-F156*2&lt;0,2,IF(E156-G156*3&lt;0,-3,IF(D156-F156*3&lt;0,3,IF(E156-G156*4&lt;0,-4,-9)))))))</f>
        <v>1</v>
      </c>
      <c r="I156" s="46">
        <f>E156-ROUNDUP(D156/F156,0)*G156</f>
        <v>1796</v>
      </c>
      <c r="J156" s="68"/>
      <c r="K156" s="68"/>
      <c r="L156" s="68"/>
      <c r="M156" s="68"/>
      <c r="N156" s="68"/>
      <c r="O156" s="68"/>
      <c r="P156" s="68"/>
      <c r="Q156" s="51" t="s">
        <v>45</v>
      </c>
      <c r="R156" s="52">
        <v>6</v>
      </c>
      <c r="S156" s="52">
        <v>156</v>
      </c>
      <c r="T156" s="52">
        <v>140</v>
      </c>
      <c r="U156" s="52">
        <v>80</v>
      </c>
      <c r="V156" s="53">
        <v>120</v>
      </c>
      <c r="W156" s="53">
        <v>450</v>
      </c>
      <c r="X156" s="53">
        <f t="shared" si="41"/>
        <v>790</v>
      </c>
      <c r="Y156" s="54">
        <v>7</v>
      </c>
      <c r="Z156" s="54">
        <v>3.1</v>
      </c>
      <c r="AA156" s="55">
        <v>5.8</v>
      </c>
      <c r="AB156" s="55">
        <v>11</v>
      </c>
      <c r="AC156" s="54">
        <f t="shared" si="43"/>
        <v>26.900000000000002</v>
      </c>
      <c r="AD156" s="56">
        <f t="shared" si="34"/>
        <v>409.5</v>
      </c>
      <c r="AE156" s="56">
        <f t="shared" si="44"/>
        <v>208.5</v>
      </c>
      <c r="AF156" s="56">
        <f t="shared" si="45"/>
        <v>276</v>
      </c>
      <c r="AG156" s="56">
        <f t="shared" si="42"/>
        <v>659</v>
      </c>
    </row>
    <row r="157" spans="1:33">
      <c r="A157" s="152"/>
      <c r="B157" s="46">
        <v>3</v>
      </c>
      <c r="C157" s="46" t="s">
        <v>108</v>
      </c>
      <c r="D157" s="71">
        <f t="shared" si="40"/>
        <v>373.5</v>
      </c>
      <c r="E157" s="99">
        <f>$U$3</f>
        <v>1361</v>
      </c>
      <c r="F157" s="46">
        <f>IF($U$4-AF157&lt;0,1,$U$4-AF157)</f>
        <v>1247.5999999999999</v>
      </c>
      <c r="G157" s="46">
        <f>IF(AE157-$U$5&lt;0,1,AE157-$U$5)</f>
        <v>1</v>
      </c>
      <c r="H157" s="49">
        <f>IF(D157-F157&lt;0,1,IF(E157-G157&lt;0,-1,IF(D157-F157*2&lt;0,2,IF(E157-G157*2&lt;0,-2,IF(D157-F157*3&lt;0,3,IF(E157-G157*3&lt;0,-3,IF(D157-F157*4&lt;0,4,IF(E157-G157*4&lt;0,-4,-9))))))))</f>
        <v>1</v>
      </c>
      <c r="I157" s="46">
        <f>E157-(ROUNDUP(D157/F157,0)-1)*G157</f>
        <v>1361</v>
      </c>
      <c r="J157" s="68"/>
      <c r="K157" s="68"/>
      <c r="L157" s="68"/>
      <c r="M157" s="68"/>
      <c r="N157" s="68"/>
      <c r="O157" s="68"/>
      <c r="P157" s="68"/>
      <c r="Q157" s="51" t="s">
        <v>128</v>
      </c>
      <c r="R157" s="52">
        <v>4</v>
      </c>
      <c r="S157" s="52">
        <v>128</v>
      </c>
      <c r="T157" s="52">
        <v>135</v>
      </c>
      <c r="U157" s="52">
        <v>69</v>
      </c>
      <c r="V157" s="52">
        <v>48</v>
      </c>
      <c r="W157" s="52">
        <v>190</v>
      </c>
      <c r="X157" s="52">
        <f t="shared" si="41"/>
        <v>442</v>
      </c>
      <c r="Y157" s="54">
        <v>6</v>
      </c>
      <c r="Z157" s="54">
        <v>4.5999999999999996</v>
      </c>
      <c r="AA157" s="54">
        <v>3.1</v>
      </c>
      <c r="AB157" s="54">
        <v>10</v>
      </c>
      <c r="AC157" s="54">
        <f t="shared" si="43"/>
        <v>23.7</v>
      </c>
      <c r="AD157" s="56">
        <f t="shared" si="34"/>
        <v>373.5</v>
      </c>
      <c r="AE157" s="56">
        <f t="shared" si="44"/>
        <v>234</v>
      </c>
      <c r="AF157" s="56">
        <f t="shared" si="45"/>
        <v>128.4</v>
      </c>
      <c r="AG157" s="56">
        <f t="shared" si="42"/>
        <v>380</v>
      </c>
    </row>
    <row r="158" spans="1:33">
      <c r="A158" s="152"/>
      <c r="B158" s="46">
        <v>4</v>
      </c>
      <c r="C158" s="46" t="s">
        <v>109</v>
      </c>
      <c r="D158" s="71">
        <f t="shared" si="40"/>
        <v>621</v>
      </c>
      <c r="E158" s="99">
        <f>$V$3</f>
        <v>1521</v>
      </c>
      <c r="F158" s="46">
        <f>IF($V$4-AF158&lt;0,1,$V$4-AF158)</f>
        <v>975</v>
      </c>
      <c r="G158" s="46">
        <f>IF(AE158-$V$5&lt;0,1,AE158-$V$5)</f>
        <v>1</v>
      </c>
      <c r="H158" s="49">
        <f>IF(E158-G158&lt;0,-1,IF(D158-F158&lt;0,1,IF(E158-G158*2&lt;0,-2,IF(D158-F158*2&lt;0,2,IF(E158-G158*3&lt;0,-3,IF(D158-F158*3&lt;0,3,IF(E158-G158*4&lt;0,-4,-9)))))))</f>
        <v>1</v>
      </c>
      <c r="I158" s="46">
        <f>E158-ROUNDUP(D158/F158,0)*G158</f>
        <v>1520</v>
      </c>
      <c r="J158" s="68"/>
      <c r="K158" s="68"/>
      <c r="L158" s="68"/>
      <c r="M158" s="68"/>
      <c r="N158" s="68"/>
      <c r="O158" s="68"/>
      <c r="P158" s="68"/>
      <c r="Q158" s="51" t="s">
        <v>28</v>
      </c>
      <c r="R158" s="52">
        <v>3</v>
      </c>
      <c r="S158" s="52">
        <v>120</v>
      </c>
      <c r="T158" s="53">
        <v>300</v>
      </c>
      <c r="U158" s="53">
        <v>180</v>
      </c>
      <c r="V158" s="53">
        <v>150</v>
      </c>
      <c r="W158" s="53">
        <v>410</v>
      </c>
      <c r="X158" s="53">
        <f t="shared" si="41"/>
        <v>1040</v>
      </c>
      <c r="Y158" s="54">
        <v>6</v>
      </c>
      <c r="Z158" s="54">
        <v>4.0999999999999996</v>
      </c>
      <c r="AA158" s="54">
        <v>2.1</v>
      </c>
      <c r="AB158" s="54">
        <v>6</v>
      </c>
      <c r="AC158" s="54">
        <f t="shared" si="43"/>
        <v>18.2</v>
      </c>
      <c r="AD158" s="56">
        <f t="shared" si="34"/>
        <v>621</v>
      </c>
      <c r="AE158" s="56">
        <f t="shared" si="44"/>
        <v>387</v>
      </c>
      <c r="AF158" s="56">
        <f t="shared" si="45"/>
        <v>228</v>
      </c>
      <c r="AG158" s="56">
        <f t="shared" si="42"/>
        <v>524</v>
      </c>
    </row>
    <row r="159" spans="1:33">
      <c r="A159" s="153"/>
      <c r="B159" s="46">
        <v>5</v>
      </c>
      <c r="C159" s="46" t="s">
        <v>187</v>
      </c>
      <c r="D159" s="71">
        <f t="shared" si="40"/>
        <v>459</v>
      </c>
      <c r="E159" s="99">
        <f>$W$3</f>
        <v>1719</v>
      </c>
      <c r="F159" s="46">
        <f>IF($W$4-AF159&lt;0,1,$W$4-AF159)</f>
        <v>1018</v>
      </c>
      <c r="G159" s="46">
        <f>IF(AE159-$W$5&lt;0,1,AE159-$W$5)</f>
        <v>1</v>
      </c>
      <c r="H159" s="49">
        <f>IF(D159-F159&lt;0,1,IF(E159-G159&lt;0,-1,IF(D159-F159*2&lt;0,2,IF(E159-G159*2&lt;0,-2,IF(D159-F159*3&lt;0,3,IF(E159-G159*3&lt;0,-3,IF(D159-F159*4&lt;0,4,IF(E159-G159*4&lt;0,-4,-9))))))))</f>
        <v>1</v>
      </c>
      <c r="I159" s="46">
        <f>E159-(ROUNDUP(D159/F159,0)-1)*G159</f>
        <v>1719</v>
      </c>
      <c r="J159" s="68"/>
      <c r="K159" s="68"/>
      <c r="L159" s="68"/>
      <c r="M159" s="68"/>
      <c r="N159" s="68"/>
      <c r="O159" s="68"/>
      <c r="P159" s="68"/>
      <c r="Q159" s="51" t="s">
        <v>110</v>
      </c>
      <c r="R159" s="52">
        <v>4</v>
      </c>
      <c r="S159" s="52">
        <v>128</v>
      </c>
      <c r="T159" s="52">
        <v>135</v>
      </c>
      <c r="U159" s="52">
        <v>84</v>
      </c>
      <c r="V159" s="52">
        <v>46</v>
      </c>
      <c r="W159" s="52">
        <v>105</v>
      </c>
      <c r="X159" s="52">
        <f t="shared" si="41"/>
        <v>370</v>
      </c>
      <c r="Y159" s="54">
        <v>9</v>
      </c>
      <c r="Z159" s="54">
        <v>5.5651999999999999</v>
      </c>
      <c r="AA159" s="54">
        <v>3.0870000000000002</v>
      </c>
      <c r="AB159" s="54">
        <v>7</v>
      </c>
      <c r="AC159" s="54">
        <f t="shared" si="43"/>
        <v>24.652200000000001</v>
      </c>
      <c r="AD159" s="56">
        <f t="shared" si="34"/>
        <v>459</v>
      </c>
      <c r="AE159" s="56">
        <f t="shared" si="44"/>
        <v>285</v>
      </c>
      <c r="AF159" s="56">
        <f t="shared" si="45"/>
        <v>126</v>
      </c>
      <c r="AG159" s="56">
        <f t="shared" si="42"/>
        <v>238</v>
      </c>
    </row>
    <row r="160" spans="1:33" ht="15.95" customHeight="1">
      <c r="A160" s="151" t="s">
        <v>203</v>
      </c>
      <c r="B160" s="46">
        <v>1</v>
      </c>
      <c r="C160" s="46" t="s">
        <v>203</v>
      </c>
      <c r="D160" s="71">
        <f>ROUND(T160+Y160*($Q$3-1),0)*1.8</f>
        <v>0</v>
      </c>
      <c r="E160" s="99">
        <f>$S$3</f>
        <v>1833</v>
      </c>
      <c r="F160" s="46">
        <f>IF($S$4-AF160&lt;0,1,$S$4-AF160)</f>
        <v>1356</v>
      </c>
      <c r="G160" s="46">
        <f>IF(AE160-$S$5&lt;0,1,AE160-$S$5)</f>
        <v>1</v>
      </c>
      <c r="H160" s="49">
        <f>IF(D160-F160&lt;0,1,IF(E160-G160&lt;0,-1,IF(D160-F160*2&lt;0,2,IF(E160-G160*2&lt;0,-2,IF(D160-F160*3&lt;0,3,IF(E160-G160*3&lt;0,-3,IF(D160-F160*4&lt;0,4,IF(E160-G160*4&lt;0,-4,-9))))))))</f>
        <v>1</v>
      </c>
      <c r="I160" s="46">
        <f>E160-(ROUNDUP(D160/F160,0)-1)*G160</f>
        <v>1834</v>
      </c>
      <c r="J160" s="68"/>
      <c r="K160" s="68"/>
      <c r="L160" s="68"/>
      <c r="M160" s="68"/>
      <c r="N160" s="68"/>
      <c r="O160" s="68"/>
      <c r="P160" s="68"/>
      <c r="Q160" s="51"/>
      <c r="R160" s="52"/>
      <c r="S160" s="52"/>
      <c r="T160" s="52"/>
      <c r="U160" s="52"/>
      <c r="V160" s="52"/>
      <c r="W160" s="52"/>
      <c r="X160" s="52"/>
      <c r="Y160" s="54"/>
      <c r="Z160" s="54"/>
      <c r="AA160" s="54"/>
      <c r="AB160" s="54"/>
      <c r="AC160" s="54"/>
      <c r="AD160" s="56">
        <f t="shared" ref="AD160:AD189" si="46">D160</f>
        <v>0</v>
      </c>
      <c r="AE160" s="56">
        <f>ROUND(U160+Z160*($Q$3-1),0)*1.8</f>
        <v>0</v>
      </c>
      <c r="AF160" s="56">
        <f t="shared" ref="AF160:AF164" si="47">ROUND(V160+AA160*($Q$3-1),0)*1.3</f>
        <v>0</v>
      </c>
      <c r="AG160" s="56">
        <f t="shared" ref="AG160:AG164" si="48">ROUND(W160+AB160*($Q$3-1),0)*1.5</f>
        <v>0</v>
      </c>
    </row>
    <row r="161" spans="1:33">
      <c r="A161" s="152"/>
      <c r="B161" s="46">
        <v>2</v>
      </c>
      <c r="C161" s="46" t="s">
        <v>147</v>
      </c>
      <c r="D161" s="71">
        <f t="shared" ref="D161:D164" si="49">ROUND(T161+Y161*($Q$3-1),0)*1.8</f>
        <v>666</v>
      </c>
      <c r="E161" s="99">
        <f>$T$3</f>
        <v>1797</v>
      </c>
      <c r="F161" s="46">
        <f>IF($T$4-AF161&lt;0,1,$T$4-AF161)</f>
        <v>1146.2</v>
      </c>
      <c r="G161" s="46">
        <f>IF(AE161-$T$5&lt;0,1,AE161-$T$5)</f>
        <v>1</v>
      </c>
      <c r="H161" s="49">
        <f>IF(E161-G161&lt;0,-1,IF(D161-F161&lt;0,1,IF(E161-G161*2&lt;0,-2,IF(D161-F161*2&lt;0,2,IF(E161-G161*3&lt;0,-3,IF(D161-F161*3&lt;0,3,IF(E161-G161*4&lt;0,-4,-9)))))))</f>
        <v>1</v>
      </c>
      <c r="I161" s="46">
        <f>E161-ROUNDUP(D161/F161,0)*G161</f>
        <v>1796</v>
      </c>
      <c r="J161" s="68"/>
      <c r="K161" s="68"/>
      <c r="L161" s="68"/>
      <c r="M161" s="68"/>
      <c r="N161" s="68"/>
      <c r="O161" s="68"/>
      <c r="P161" s="68"/>
      <c r="Q161" s="51" t="s">
        <v>225</v>
      </c>
      <c r="R161" s="52">
        <v>6</v>
      </c>
      <c r="S161" s="52">
        <v>180</v>
      </c>
      <c r="T161" s="52">
        <v>180</v>
      </c>
      <c r="U161" s="52">
        <v>150</v>
      </c>
      <c r="V161" s="52">
        <v>80</v>
      </c>
      <c r="W161" s="52">
        <v>360</v>
      </c>
      <c r="X161" s="52">
        <f t="shared" ref="X161:X164" si="50">W161+V161+U161+T161</f>
        <v>770</v>
      </c>
      <c r="Y161" s="54">
        <v>10</v>
      </c>
      <c r="Z161" s="54">
        <v>7.0857000000000001</v>
      </c>
      <c r="AA161" s="54">
        <v>4</v>
      </c>
      <c r="AB161" s="54">
        <v>12</v>
      </c>
      <c r="AC161" s="54">
        <f t="shared" ref="AC161:AC164" si="51">AB161+AA161+Z161+Y161</f>
        <v>33.085700000000003</v>
      </c>
      <c r="AD161" s="56">
        <f t="shared" si="46"/>
        <v>666</v>
      </c>
      <c r="AE161" s="56">
        <f>ROUND(U161+Z161*($Q$3-1),0)*1.8</f>
        <v>513</v>
      </c>
      <c r="AF161" s="56">
        <f t="shared" si="47"/>
        <v>202.8</v>
      </c>
      <c r="AG161" s="56">
        <f t="shared" si="48"/>
        <v>882</v>
      </c>
    </row>
    <row r="162" spans="1:33">
      <c r="A162" s="152"/>
      <c r="B162" s="46">
        <v>3</v>
      </c>
      <c r="C162" s="46" t="s">
        <v>238</v>
      </c>
      <c r="D162" s="71">
        <f t="shared" si="49"/>
        <v>702</v>
      </c>
      <c r="E162" s="99">
        <f>$U$3</f>
        <v>1361</v>
      </c>
      <c r="F162" s="46">
        <f>IF($U$4-AF162&lt;0,1,$U$4-AF162)</f>
        <v>1213.5</v>
      </c>
      <c r="G162" s="46">
        <f>IF(AE162-$U$5&lt;0,1,AE162-$U$5)</f>
        <v>1</v>
      </c>
      <c r="H162" s="49">
        <f>IF(D162-F162&lt;0,1,IF(E162-G162&lt;0,-1,IF(D162-F162*2&lt;0,2,IF(E162-G162*2&lt;0,-2,IF(D162-F162*3&lt;0,3,IF(E162-G162*3&lt;0,-3,IF(D162-F162*4&lt;0,4,IF(E162-G162*4&lt;0,-4,-9))))))))</f>
        <v>1</v>
      </c>
      <c r="I162" s="46">
        <f>E162-(ROUNDUP(D162/F162,0)-1)*G162</f>
        <v>1361</v>
      </c>
      <c r="J162" s="68"/>
      <c r="K162" s="68"/>
      <c r="L162" s="68"/>
      <c r="M162" s="68"/>
      <c r="N162" s="68"/>
      <c r="O162" s="68"/>
      <c r="P162" s="68"/>
      <c r="Q162" s="51" t="s">
        <v>226</v>
      </c>
      <c r="R162" s="52">
        <v>6</v>
      </c>
      <c r="S162" s="52">
        <v>164</v>
      </c>
      <c r="T162" s="52">
        <v>200</v>
      </c>
      <c r="U162" s="52">
        <v>128</v>
      </c>
      <c r="V162" s="52">
        <v>64</v>
      </c>
      <c r="W162" s="52">
        <v>300</v>
      </c>
      <c r="X162" s="52">
        <f t="shared" si="50"/>
        <v>692</v>
      </c>
      <c r="Y162" s="54">
        <v>10</v>
      </c>
      <c r="Z162" s="54">
        <v>6.3929</v>
      </c>
      <c r="AA162" s="54">
        <v>3.1964000000000001</v>
      </c>
      <c r="AB162" s="54">
        <v>10</v>
      </c>
      <c r="AC162" s="54">
        <f t="shared" si="51"/>
        <v>29.589300000000001</v>
      </c>
      <c r="AD162" s="56">
        <f t="shared" si="46"/>
        <v>702</v>
      </c>
      <c r="AE162" s="56">
        <f t="shared" ref="AE162:AE164" si="52">ROUND(U162+Z162*($Q$3-1),0)*1.8</f>
        <v>448.2</v>
      </c>
      <c r="AF162" s="56">
        <f>ROUND(V162+AA162*($Q$3-1),0)*1.3</f>
        <v>162.5</v>
      </c>
      <c r="AG162" s="56">
        <f t="shared" si="48"/>
        <v>735</v>
      </c>
    </row>
    <row r="163" spans="1:33">
      <c r="A163" s="152"/>
      <c r="B163" s="46">
        <v>4</v>
      </c>
      <c r="C163" s="46" t="s">
        <v>247</v>
      </c>
      <c r="D163" s="71">
        <f t="shared" si="49"/>
        <v>745.2</v>
      </c>
      <c r="E163" s="99">
        <f>$V$3</f>
        <v>1521</v>
      </c>
      <c r="F163" s="46">
        <f>IF($V$4-AF163&lt;0,1,$V$4-AF163)</f>
        <v>956</v>
      </c>
      <c r="G163" s="46">
        <f>IF(AE163-$V$5&lt;0,1,AE163-$V$5)</f>
        <v>1</v>
      </c>
      <c r="H163" s="49">
        <f>IF(E163-G163&lt;0,-1,IF(D163-F163&lt;0,1,IF(E163-G163*2&lt;0,-2,IF(D163-F163*2&lt;0,2,IF(E163-G163*3&lt;0,-3,IF(D163-F163*3&lt;0,3,IF(E163-G163*4&lt;0,-4,-9)))))))</f>
        <v>1</v>
      </c>
      <c r="I163" s="46">
        <f>E163-ROUNDUP(D163/F163,0)*G163</f>
        <v>1520</v>
      </c>
      <c r="J163" s="68"/>
      <c r="K163" s="68"/>
      <c r="L163" s="68"/>
      <c r="M163" s="68"/>
      <c r="N163" s="68"/>
      <c r="O163" s="68"/>
      <c r="P163" s="68"/>
      <c r="Q163" s="51" t="s">
        <v>207</v>
      </c>
      <c r="R163" s="52">
        <v>3</v>
      </c>
      <c r="S163" s="52">
        <v>120</v>
      </c>
      <c r="T163" s="52">
        <v>300</v>
      </c>
      <c r="U163" s="52">
        <v>180</v>
      </c>
      <c r="V163" s="52">
        <v>150</v>
      </c>
      <c r="W163" s="52">
        <v>410</v>
      </c>
      <c r="X163" s="52">
        <f t="shared" si="50"/>
        <v>1040</v>
      </c>
      <c r="Y163" s="54">
        <v>6</v>
      </c>
      <c r="Z163" s="54">
        <v>4.0999999999999996</v>
      </c>
      <c r="AA163" s="54">
        <v>2.1</v>
      </c>
      <c r="AB163" s="54">
        <v>6</v>
      </c>
      <c r="AC163" s="54">
        <f t="shared" si="51"/>
        <v>18.2</v>
      </c>
      <c r="AD163" s="56">
        <f t="shared" si="46"/>
        <v>745.2</v>
      </c>
      <c r="AE163" s="56">
        <f t="shared" si="52"/>
        <v>464.40000000000003</v>
      </c>
      <c r="AF163" s="56">
        <f t="shared" si="47"/>
        <v>247</v>
      </c>
      <c r="AG163" s="56">
        <f t="shared" si="48"/>
        <v>786</v>
      </c>
    </row>
    <row r="164" spans="1:33">
      <c r="A164" s="153"/>
      <c r="B164" s="46">
        <v>5</v>
      </c>
      <c r="C164" s="46" t="s">
        <v>248</v>
      </c>
      <c r="D164" s="71">
        <f t="shared" si="49"/>
        <v>491.40000000000003</v>
      </c>
      <c r="E164" s="99">
        <f>$W$3</f>
        <v>1719</v>
      </c>
      <c r="F164" s="46">
        <f>IF($W$4-AF164&lt;0,1,$W$4-AF164)</f>
        <v>845</v>
      </c>
      <c r="G164" s="46">
        <f>IF(AE164-$W$5&lt;0,1,AE164-$W$5)</f>
        <v>1</v>
      </c>
      <c r="H164" s="49">
        <f>IF(D164-F164&lt;0,1,IF(E164-G164&lt;0,-1,IF(D164-F164*2&lt;0,2,IF(E164-G164*2&lt;0,-2,IF(D164-F164*3&lt;0,3,IF(E164-G164*3&lt;0,-3,IF(D164-F164*4&lt;0,4,IF(E164-G164*4&lt;0,-4,-9))))))))</f>
        <v>1</v>
      </c>
      <c r="I164" s="46">
        <f>E164-(ROUNDUP(D164/F164,0)-1)*G164</f>
        <v>1719</v>
      </c>
      <c r="J164" s="68"/>
      <c r="K164" s="68"/>
      <c r="L164" s="68"/>
      <c r="M164" s="68"/>
      <c r="N164" s="68"/>
      <c r="O164" s="68"/>
      <c r="P164" s="68"/>
      <c r="Q164" s="51" t="s">
        <v>213</v>
      </c>
      <c r="R164" s="52">
        <v>6</v>
      </c>
      <c r="S164" s="52">
        <v>156</v>
      </c>
      <c r="T164" s="52">
        <v>140</v>
      </c>
      <c r="U164" s="52">
        <v>80</v>
      </c>
      <c r="V164" s="52">
        <v>120</v>
      </c>
      <c r="W164" s="52">
        <v>450</v>
      </c>
      <c r="X164" s="52">
        <f t="shared" si="50"/>
        <v>790</v>
      </c>
      <c r="Y164" s="54">
        <v>7</v>
      </c>
      <c r="Z164" s="54">
        <v>3.1</v>
      </c>
      <c r="AA164" s="54">
        <v>5.8</v>
      </c>
      <c r="AB164" s="54">
        <v>11</v>
      </c>
      <c r="AC164" s="54">
        <f t="shared" si="51"/>
        <v>26.900000000000002</v>
      </c>
      <c r="AD164" s="56">
        <f t="shared" si="46"/>
        <v>491.40000000000003</v>
      </c>
      <c r="AE164" s="56">
        <f t="shared" si="52"/>
        <v>250.20000000000002</v>
      </c>
      <c r="AF164" s="56">
        <f t="shared" si="47"/>
        <v>299</v>
      </c>
      <c r="AG164" s="56">
        <f t="shared" si="48"/>
        <v>988.5</v>
      </c>
    </row>
    <row r="165" spans="1:33" ht="15.95" customHeight="1">
      <c r="A165" s="151" t="s">
        <v>251</v>
      </c>
      <c r="B165" s="46">
        <v>1</v>
      </c>
      <c r="C165" s="46" t="s">
        <v>251</v>
      </c>
      <c r="D165" s="71">
        <f>ROUND(T165+Y165*($Q$3-1),0)*2.5</f>
        <v>0</v>
      </c>
      <c r="E165" s="99">
        <f>$S$3</f>
        <v>1833</v>
      </c>
      <c r="F165" s="46">
        <f>IF($S$4-AF165&lt;0,1,$S$4-AF165)</f>
        <v>1356</v>
      </c>
      <c r="G165" s="46">
        <f>IF(AE165-$S$5&lt;0,1,AE165-$S$5)</f>
        <v>1</v>
      </c>
      <c r="H165" s="49">
        <f>IF(D165-F165&lt;0,1,IF(E165-G165&lt;0,-1,IF(D165-F165*2&lt;0,2,IF(E165-G165*2&lt;0,-2,IF(D165-F165*3&lt;0,3,IF(E165-G165*3&lt;0,-3,IF(D165-F165*4&lt;0,4,IF(E165-G165*4&lt;0,-4,-9))))))))</f>
        <v>1</v>
      </c>
      <c r="I165" s="46">
        <f>E165-(ROUNDUP(D165/F165,0)-1)*G165</f>
        <v>1834</v>
      </c>
      <c r="J165" s="68"/>
      <c r="K165" s="68"/>
      <c r="L165" s="68"/>
      <c r="M165" s="68"/>
      <c r="N165" s="68"/>
      <c r="O165" s="68"/>
      <c r="P165" s="68"/>
      <c r="Q165" s="51"/>
      <c r="R165" s="52"/>
      <c r="S165" s="52"/>
      <c r="T165" s="52"/>
      <c r="U165" s="52"/>
      <c r="V165" s="52"/>
      <c r="W165" s="52"/>
      <c r="X165" s="52"/>
      <c r="Y165" s="54"/>
      <c r="Z165" s="54"/>
      <c r="AA165" s="54"/>
      <c r="AB165" s="54"/>
      <c r="AC165" s="54"/>
      <c r="AD165" s="56">
        <f t="shared" si="46"/>
        <v>0</v>
      </c>
      <c r="AE165" s="56">
        <f>ROUND(U165+Z165*($Q$3-1),0)*1</f>
        <v>0</v>
      </c>
      <c r="AF165" s="56">
        <f t="shared" ref="AF165:AF169" si="53">ROUND(V165+AA165*($Q$3-1),0)*1.5</f>
        <v>0</v>
      </c>
      <c r="AG165" s="56">
        <f t="shared" ref="AG165:AG169" si="54">ROUND(W165+AB165*($Q$3-1),0)*2.5</f>
        <v>0</v>
      </c>
    </row>
    <row r="166" spans="1:33">
      <c r="A166" s="152"/>
      <c r="B166" s="46">
        <v>2</v>
      </c>
      <c r="C166" s="46" t="s">
        <v>252</v>
      </c>
      <c r="D166" s="71">
        <f>ROUND(T166+Y166*($Q$3-1),0)*2.5</f>
        <v>975</v>
      </c>
      <c r="E166" s="99">
        <f>$T$3</f>
        <v>1797</v>
      </c>
      <c r="F166" s="46">
        <f>IF($T$4-AF166&lt;0,1,$T$4-AF166)</f>
        <v>1139</v>
      </c>
      <c r="G166" s="46">
        <f>IF(AE166-$T$5&lt;0,1,AE166-$T$5)</f>
        <v>1</v>
      </c>
      <c r="H166" s="49">
        <f>IF(E166-G166&lt;0,-1,IF(D166-F166&lt;0,1,IF(E166-G166*2&lt;0,-2,IF(D166-F166*2&lt;0,2,IF(E166-G166*3&lt;0,-3,IF(D166-F166*3&lt;0,3,IF(E166-G166*4&lt;0,-4,-9)))))))</f>
        <v>1</v>
      </c>
      <c r="I166" s="46">
        <f>E166-ROUNDUP(D166/F166,0)*G166</f>
        <v>1796</v>
      </c>
      <c r="J166" s="68"/>
      <c r="K166" s="68"/>
      <c r="L166" s="68"/>
      <c r="M166" s="68"/>
      <c r="N166" s="68"/>
      <c r="O166" s="68"/>
      <c r="P166" s="68"/>
      <c r="Q166" s="51" t="s">
        <v>219</v>
      </c>
      <c r="R166" s="52">
        <v>5</v>
      </c>
      <c r="S166" s="52">
        <v>164</v>
      </c>
      <c r="T166" s="52">
        <v>200</v>
      </c>
      <c r="U166" s="52">
        <v>120</v>
      </c>
      <c r="V166" s="52">
        <v>72</v>
      </c>
      <c r="W166" s="52">
        <v>300</v>
      </c>
      <c r="X166" s="52">
        <f t="shared" ref="X166:X169" si="55">W166+V166+U166+T166</f>
        <v>692</v>
      </c>
      <c r="Y166" s="54">
        <v>10</v>
      </c>
      <c r="Z166" s="54">
        <v>6</v>
      </c>
      <c r="AA166" s="54">
        <v>3.6</v>
      </c>
      <c r="AB166" s="54">
        <v>10</v>
      </c>
      <c r="AC166" s="54">
        <f t="shared" ref="AC166:AC169" si="56">AB166+AA166+Z166+Y166</f>
        <v>29.6</v>
      </c>
      <c r="AD166" s="56">
        <f t="shared" si="46"/>
        <v>975</v>
      </c>
      <c r="AE166" s="56">
        <f t="shared" ref="AE166:AE169" si="57">ROUND(U166+Z166*($Q$3-1),0)*1</f>
        <v>234</v>
      </c>
      <c r="AF166" s="56">
        <f t="shared" si="53"/>
        <v>210</v>
      </c>
      <c r="AG166" s="56">
        <f t="shared" si="54"/>
        <v>1225</v>
      </c>
    </row>
    <row r="167" spans="1:33">
      <c r="A167" s="152"/>
      <c r="B167" s="46">
        <v>3</v>
      </c>
      <c r="C167" s="46" t="s">
        <v>253</v>
      </c>
      <c r="D167" s="71">
        <f t="shared" ref="D167:D169" si="58">ROUND(T167+Y167*($Q$3-1),0)*2.5</f>
        <v>1122.5</v>
      </c>
      <c r="E167" s="99">
        <f>$U$3</f>
        <v>1361</v>
      </c>
      <c r="F167" s="46">
        <f>IF($U$4-AF167&lt;0,1,$U$4-AF167)</f>
        <v>1121</v>
      </c>
      <c r="G167" s="46">
        <f>IF(AE167-$U$5&lt;0,1,AE167-$U$5)</f>
        <v>1</v>
      </c>
      <c r="H167" s="49">
        <f>IF(D167-F167&lt;0,1,IF(E167-G167&lt;0,-1,IF(D167-F167*2&lt;0,2,IF(E167-G167*2&lt;0,-2,IF(D167-F167*3&lt;0,3,IF(E167-G167*3&lt;0,-3,IF(D167-F167*4&lt;0,4,IF(E167-G167*4&lt;0,-4,-9))))))))</f>
        <v>2</v>
      </c>
      <c r="I167" s="46">
        <f>E167-(ROUNDUP(D167/F167,0)-1)*G167</f>
        <v>1360</v>
      </c>
      <c r="J167" s="68"/>
      <c r="K167" s="68"/>
      <c r="L167" s="68"/>
      <c r="M167" s="68"/>
      <c r="N167" s="68"/>
      <c r="O167" s="68"/>
      <c r="P167" s="68"/>
      <c r="Q167" s="51" t="s">
        <v>220</v>
      </c>
      <c r="R167" s="52">
        <v>6</v>
      </c>
      <c r="S167" s="52">
        <v>196</v>
      </c>
      <c r="T167" s="52">
        <v>240</v>
      </c>
      <c r="U167" s="52">
        <v>102</v>
      </c>
      <c r="V167" s="52">
        <v>92</v>
      </c>
      <c r="W167" s="52">
        <v>420</v>
      </c>
      <c r="X167" s="52">
        <f t="shared" si="55"/>
        <v>854</v>
      </c>
      <c r="Y167" s="54">
        <v>11</v>
      </c>
      <c r="Z167" s="54">
        <v>5.0999999999999996</v>
      </c>
      <c r="AA167" s="54">
        <v>4.0999999999999996</v>
      </c>
      <c r="AB167" s="54">
        <v>15</v>
      </c>
      <c r="AC167" s="54">
        <f t="shared" si="56"/>
        <v>35.200000000000003</v>
      </c>
      <c r="AD167" s="56">
        <f t="shared" si="46"/>
        <v>1122.5</v>
      </c>
      <c r="AE167" s="56">
        <f t="shared" si="57"/>
        <v>199</v>
      </c>
      <c r="AF167" s="56">
        <f>ROUND(V167+AA167*($Q$3-1),0)*1.5</f>
        <v>255</v>
      </c>
      <c r="AG167" s="56">
        <f t="shared" si="54"/>
        <v>1762.5</v>
      </c>
    </row>
    <row r="168" spans="1:33">
      <c r="A168" s="152"/>
      <c r="B168" s="46">
        <v>4</v>
      </c>
      <c r="C168" s="46" t="s">
        <v>254</v>
      </c>
      <c r="D168" s="71">
        <f t="shared" si="58"/>
        <v>680</v>
      </c>
      <c r="E168" s="99">
        <f>$V$3</f>
        <v>1521</v>
      </c>
      <c r="F168" s="46">
        <f>IF($V$4-AF168&lt;0,1,$V$4-AF168)</f>
        <v>1035</v>
      </c>
      <c r="G168" s="46">
        <f>IF(AE168-$V$5&lt;0,1,AE168-$V$5)</f>
        <v>1</v>
      </c>
      <c r="H168" s="49">
        <f>IF(E168-G168&lt;0,-1,IF(D168-F168&lt;0,1,IF(E168-G168*2&lt;0,-2,IF(D168-F168*2&lt;0,2,IF(E168-G168*3&lt;0,-3,IF(D168-F168*3&lt;0,3,IF(E168-G168*4&lt;0,-4,-9)))))))</f>
        <v>1</v>
      </c>
      <c r="I168" s="46">
        <f>E168-ROUNDUP(D168/F168,0)*G168</f>
        <v>1520</v>
      </c>
      <c r="J168" s="68"/>
      <c r="K168" s="68"/>
      <c r="L168" s="68"/>
      <c r="M168" s="68"/>
      <c r="N168" s="68"/>
      <c r="O168" s="68"/>
      <c r="P168" s="68"/>
      <c r="Q168" s="51" t="s">
        <v>207</v>
      </c>
      <c r="R168" s="52">
        <v>5</v>
      </c>
      <c r="S168" s="52">
        <v>120</v>
      </c>
      <c r="T168" s="52">
        <v>120</v>
      </c>
      <c r="U168" s="52">
        <v>72</v>
      </c>
      <c r="V168" s="52">
        <v>49</v>
      </c>
      <c r="W168" s="52">
        <v>105</v>
      </c>
      <c r="X168" s="52">
        <f t="shared" si="55"/>
        <v>346</v>
      </c>
      <c r="Y168" s="54">
        <v>8</v>
      </c>
      <c r="Z168" s="54">
        <v>4.8</v>
      </c>
      <c r="AA168" s="54">
        <v>3.3</v>
      </c>
      <c r="AB168" s="54">
        <v>7</v>
      </c>
      <c r="AC168" s="54">
        <f t="shared" si="56"/>
        <v>23.1</v>
      </c>
      <c r="AD168" s="56">
        <f t="shared" si="46"/>
        <v>680</v>
      </c>
      <c r="AE168" s="56">
        <f t="shared" si="57"/>
        <v>163</v>
      </c>
      <c r="AF168" s="56">
        <f t="shared" si="53"/>
        <v>168</v>
      </c>
      <c r="AG168" s="56">
        <f t="shared" si="54"/>
        <v>595</v>
      </c>
    </row>
    <row r="169" spans="1:33">
      <c r="A169" s="153"/>
      <c r="B169" s="46">
        <v>5</v>
      </c>
      <c r="C169" s="46" t="s">
        <v>255</v>
      </c>
      <c r="D169" s="71">
        <f t="shared" si="58"/>
        <v>1130</v>
      </c>
      <c r="E169" s="99">
        <f>$W$3</f>
        <v>1719</v>
      </c>
      <c r="F169" s="46">
        <f>IF($W$4-AF169&lt;0,1,$W$4-AF169)</f>
        <v>1142.5</v>
      </c>
      <c r="G169" s="46">
        <f>IF(AE169-$W$5&lt;0,1,AE169-$W$5)</f>
        <v>66</v>
      </c>
      <c r="H169" s="49">
        <f>IF(D169-F169&lt;0,1,IF(E169-G169&lt;0,-1,IF(D169-F169*2&lt;0,2,IF(E169-G169*2&lt;0,-2,IF(D169-F169*3&lt;0,3,IF(E169-G169*3&lt;0,-3,IF(D169-F169*4&lt;0,4,IF(E169-G169*4&lt;0,-4,-9))))))))</f>
        <v>1</v>
      </c>
      <c r="I169" s="46">
        <f>E169-(ROUNDUP(D169/F169,0)-1)*G169</f>
        <v>1719</v>
      </c>
      <c r="J169" s="68"/>
      <c r="K169" s="68"/>
      <c r="L169" s="68"/>
      <c r="M169" s="68"/>
      <c r="N169" s="68"/>
      <c r="O169" s="68"/>
      <c r="P169" s="68"/>
      <c r="Q169" s="51" t="s">
        <v>208</v>
      </c>
      <c r="R169" s="52">
        <v>5</v>
      </c>
      <c r="S169" s="52">
        <v>180</v>
      </c>
      <c r="T169" s="52">
        <v>300</v>
      </c>
      <c r="U169" s="52">
        <v>200</v>
      </c>
      <c r="V169" s="52">
        <v>1</v>
      </c>
      <c r="W169" s="52">
        <v>360</v>
      </c>
      <c r="X169" s="52">
        <f t="shared" si="55"/>
        <v>861</v>
      </c>
      <c r="Y169" s="54">
        <v>8</v>
      </c>
      <c r="Z169" s="54">
        <v>9.0832999999999995</v>
      </c>
      <c r="AA169" s="54"/>
      <c r="AB169" s="54">
        <v>15</v>
      </c>
      <c r="AC169" s="54">
        <f t="shared" si="56"/>
        <v>32.083300000000001</v>
      </c>
      <c r="AD169" s="56">
        <f t="shared" si="46"/>
        <v>1130</v>
      </c>
      <c r="AE169" s="56">
        <f t="shared" si="57"/>
        <v>373</v>
      </c>
      <c r="AF169" s="56">
        <f t="shared" si="53"/>
        <v>1.5</v>
      </c>
      <c r="AG169" s="56">
        <f t="shared" si="54"/>
        <v>1612.5</v>
      </c>
    </row>
    <row r="170" spans="1:33" ht="15.95" customHeight="1">
      <c r="A170" s="151" t="s">
        <v>284</v>
      </c>
      <c r="B170" s="46">
        <v>1</v>
      </c>
      <c r="C170" s="46" t="s">
        <v>284</v>
      </c>
      <c r="D170" s="71">
        <f>ROUND(T170+Y170*($Q$3-1),0)*1.5</f>
        <v>285</v>
      </c>
      <c r="E170" s="99">
        <f>$S$3</f>
        <v>1833</v>
      </c>
      <c r="F170" s="46">
        <f>IF($S$4-AF170&lt;0,1,$S$4-AF170)</f>
        <v>1252.8</v>
      </c>
      <c r="G170" s="46">
        <f>IF(AE170-$S$5&lt;0,1,AE170-$S$5)</f>
        <v>1</v>
      </c>
      <c r="H170" s="49">
        <f>IF(D170-F170&lt;0,1,IF(E170-G170&lt;0,-1,IF(D170-F170*2&lt;0,2,IF(E170-G170*2&lt;0,-2,IF(D170-F170*3&lt;0,3,IF(E170-G170*3&lt;0,-3,IF(D170-F170*4&lt;0,4,IF(E170-G170*4&lt;0,-4,-9))))))))</f>
        <v>1</v>
      </c>
      <c r="I170" s="46">
        <f>E170-(ROUNDUP(D170/F170,0)-1)*G170</f>
        <v>1833</v>
      </c>
      <c r="J170" s="68"/>
      <c r="K170" s="68"/>
      <c r="L170" s="68"/>
      <c r="M170" s="68"/>
      <c r="N170" s="68"/>
      <c r="O170" s="68"/>
      <c r="P170" s="68"/>
      <c r="Q170" s="51"/>
      <c r="R170" s="52"/>
      <c r="S170" s="52"/>
      <c r="T170" s="52"/>
      <c r="U170" s="52"/>
      <c r="V170" s="52"/>
      <c r="W170" s="52"/>
      <c r="X170" s="52"/>
      <c r="Y170" s="54">
        <v>10</v>
      </c>
      <c r="Z170" s="54">
        <v>9.6999999999999993</v>
      </c>
      <c r="AA170" s="54">
        <v>4.5</v>
      </c>
      <c r="AB170" s="54">
        <v>11</v>
      </c>
      <c r="AC170" s="54">
        <v>35.200000000000003</v>
      </c>
      <c r="AD170" s="56">
        <f t="shared" si="46"/>
        <v>285</v>
      </c>
      <c r="AE170" s="56">
        <f t="shared" ref="AE170:AE174" si="59">ROUND(U170+Z170*($Q$3-1),0)*2.2</f>
        <v>404.8</v>
      </c>
      <c r="AF170" s="56">
        <f t="shared" ref="AF170:AF173" si="60">ROUND(V170+AA170*($Q$3-1),0)*1.2</f>
        <v>103.2</v>
      </c>
      <c r="AG170" s="56">
        <f t="shared" ref="AG170:AG179" si="61">ROUND(W170+AB170*($Q$3-1),0)*1.5</f>
        <v>313.5</v>
      </c>
    </row>
    <row r="171" spans="1:33">
      <c r="A171" s="152"/>
      <c r="B171" s="46">
        <v>2</v>
      </c>
      <c r="C171" s="46" t="s">
        <v>285</v>
      </c>
      <c r="D171" s="71">
        <f t="shared" ref="D171:D174" si="62">ROUND(T171+Y171*($Q$3-1),0)*1.5</f>
        <v>468</v>
      </c>
      <c r="E171" s="99">
        <f>$T$3</f>
        <v>1797</v>
      </c>
      <c r="F171" s="46">
        <f>IF($T$4-AF171&lt;0,1,$T$4-AF171)</f>
        <v>1227.8</v>
      </c>
      <c r="G171" s="46">
        <f>IF(AE171-$T$5&lt;0,1,AE171-$T$5)</f>
        <v>1</v>
      </c>
      <c r="H171" s="49">
        <f>IF(E171-G171&lt;0,-1,IF(D171-F171&lt;0,1,IF(E171-G171*2&lt;0,-2,IF(D171-F171*2&lt;0,2,IF(E171-G171*3&lt;0,-3,IF(D171-F171*3&lt;0,3,IF(E171-G171*4&lt;0,-4,-9)))))))</f>
        <v>1</v>
      </c>
      <c r="I171" s="46">
        <f>E171-ROUNDUP(D171/F171,0)*G171</f>
        <v>1796</v>
      </c>
      <c r="J171" s="68"/>
      <c r="K171" s="68"/>
      <c r="L171" s="68"/>
      <c r="M171" s="68"/>
      <c r="N171" s="68"/>
      <c r="O171" s="68"/>
      <c r="P171" s="68"/>
      <c r="Q171" s="51" t="s">
        <v>286</v>
      </c>
      <c r="R171" s="52">
        <v>6</v>
      </c>
      <c r="S171" s="52">
        <v>156</v>
      </c>
      <c r="T171" s="52">
        <v>160</v>
      </c>
      <c r="U171" s="52">
        <v>190</v>
      </c>
      <c r="V171" s="52">
        <v>52</v>
      </c>
      <c r="W171" s="52">
        <v>300</v>
      </c>
      <c r="X171" s="52">
        <f t="shared" ref="X171:X174" si="63">W171+V171+U171+T171</f>
        <v>702</v>
      </c>
      <c r="Y171" s="54">
        <v>8</v>
      </c>
      <c r="Z171" s="54">
        <v>9.5</v>
      </c>
      <c r="AA171" s="54">
        <v>2.6</v>
      </c>
      <c r="AB171" s="54">
        <v>8</v>
      </c>
      <c r="AC171" s="54">
        <f t="shared" ref="AC171:AC174" si="64">AB171+AA171+Z171+Y171</f>
        <v>28.1</v>
      </c>
      <c r="AD171" s="56">
        <f t="shared" si="46"/>
        <v>468</v>
      </c>
      <c r="AE171" s="56">
        <f t="shared" si="59"/>
        <v>816.2</v>
      </c>
      <c r="AF171" s="56">
        <f t="shared" si="60"/>
        <v>121.19999999999999</v>
      </c>
      <c r="AG171" s="56">
        <f t="shared" si="61"/>
        <v>678</v>
      </c>
    </row>
    <row r="172" spans="1:33">
      <c r="A172" s="152"/>
      <c r="B172" s="46">
        <v>3</v>
      </c>
      <c r="C172" s="46" t="s">
        <v>287</v>
      </c>
      <c r="D172" s="71">
        <f t="shared" si="62"/>
        <v>555</v>
      </c>
      <c r="E172" s="99">
        <f>$U$3</f>
        <v>1361</v>
      </c>
      <c r="F172" s="46">
        <f>IF($U$4-AF172&lt;0,1,$U$4-AF172)</f>
        <v>1084.4000000000001</v>
      </c>
      <c r="G172" s="46">
        <f>IF(AE172-$U$5&lt;0,1,AE172-$U$5)</f>
        <v>1</v>
      </c>
      <c r="H172" s="49">
        <f>IF(D172-F172&lt;0,1,IF(E172-G172&lt;0,-1,IF(D172-F172*2&lt;0,2,IF(E172-G172*2&lt;0,-2,IF(D172-F172*3&lt;0,3,IF(E172-G172*3&lt;0,-3,IF(D172-F172*4&lt;0,4,IF(E172-G172*4&lt;0,-4,-9))))))))</f>
        <v>1</v>
      </c>
      <c r="I172" s="46">
        <f>E172-(ROUNDUP(D172/F172,0)-1)*G172</f>
        <v>1361</v>
      </c>
      <c r="J172" s="68"/>
      <c r="K172" s="68"/>
      <c r="L172" s="68"/>
      <c r="M172" s="68"/>
      <c r="N172" s="68"/>
      <c r="O172" s="68"/>
      <c r="P172" s="68"/>
      <c r="Q172" s="51" t="s">
        <v>288</v>
      </c>
      <c r="R172" s="52">
        <v>6</v>
      </c>
      <c r="S172" s="52">
        <v>180</v>
      </c>
      <c r="T172" s="52">
        <v>180</v>
      </c>
      <c r="U172" s="52">
        <v>100</v>
      </c>
      <c r="V172" s="52">
        <v>120</v>
      </c>
      <c r="W172" s="52">
        <v>360</v>
      </c>
      <c r="X172" s="52">
        <f t="shared" si="63"/>
        <v>760</v>
      </c>
      <c r="Y172" s="54">
        <v>10</v>
      </c>
      <c r="Z172" s="54">
        <v>4.5814000000000004</v>
      </c>
      <c r="AA172" s="54">
        <v>6.4884000000000004</v>
      </c>
      <c r="AB172" s="54">
        <v>11.9937</v>
      </c>
      <c r="AC172" s="54">
        <f t="shared" si="64"/>
        <v>33.063500000000005</v>
      </c>
      <c r="AD172" s="56">
        <f t="shared" si="46"/>
        <v>555</v>
      </c>
      <c r="AE172" s="56">
        <f t="shared" si="59"/>
        <v>411.40000000000003</v>
      </c>
      <c r="AF172" s="56">
        <f t="shared" si="60"/>
        <v>291.59999999999997</v>
      </c>
      <c r="AG172" s="56">
        <f t="shared" si="61"/>
        <v>882</v>
      </c>
    </row>
    <row r="173" spans="1:33">
      <c r="A173" s="152"/>
      <c r="B173" s="46">
        <v>4</v>
      </c>
      <c r="C173" s="46" t="s">
        <v>289</v>
      </c>
      <c r="D173" s="71">
        <f t="shared" si="62"/>
        <v>408</v>
      </c>
      <c r="E173" s="99">
        <f>$V$3</f>
        <v>1521</v>
      </c>
      <c r="F173" s="46">
        <f>IF($V$4-AF173&lt;0,1,$V$4-AF173)</f>
        <v>1063.8</v>
      </c>
      <c r="G173" s="46">
        <f>IF(AE173-$V$5&lt;0,1,AE173-$V$5)</f>
        <v>1</v>
      </c>
      <c r="H173" s="49">
        <f>IF(E173-G173&lt;0,-1,IF(D173-F173&lt;0,1,IF(E173-G173*2&lt;0,-2,IF(D173-F173*2&lt;0,2,IF(E173-G173*3&lt;0,-3,IF(D173-F173*3&lt;0,3,IF(E173-G173*4&lt;0,-4,-9)))))))</f>
        <v>1</v>
      </c>
      <c r="I173" s="46">
        <f>E173-ROUNDUP(D173/F173,0)*G173</f>
        <v>1520</v>
      </c>
      <c r="J173" s="68"/>
      <c r="K173" s="68"/>
      <c r="L173" s="68"/>
      <c r="M173" s="68"/>
      <c r="N173" s="68"/>
      <c r="O173" s="68"/>
      <c r="P173" s="68"/>
      <c r="Q173" s="51" t="s">
        <v>290</v>
      </c>
      <c r="R173" s="52">
        <v>4</v>
      </c>
      <c r="S173" s="52">
        <v>116</v>
      </c>
      <c r="T173" s="52">
        <v>120</v>
      </c>
      <c r="U173" s="52">
        <v>88</v>
      </c>
      <c r="V173" s="52">
        <v>51</v>
      </c>
      <c r="W173" s="52">
        <v>75</v>
      </c>
      <c r="X173" s="52">
        <f t="shared" si="63"/>
        <v>334</v>
      </c>
      <c r="Y173" s="54">
        <v>8</v>
      </c>
      <c r="Z173" s="54">
        <v>5.9</v>
      </c>
      <c r="AA173" s="54">
        <v>3.4</v>
      </c>
      <c r="AB173" s="54">
        <v>5</v>
      </c>
      <c r="AC173" s="54">
        <f t="shared" si="64"/>
        <v>22.3</v>
      </c>
      <c r="AD173" s="56">
        <f t="shared" si="46"/>
        <v>408</v>
      </c>
      <c r="AE173" s="56">
        <f t="shared" si="59"/>
        <v>440.00000000000006</v>
      </c>
      <c r="AF173" s="56">
        <f t="shared" si="60"/>
        <v>139.19999999999999</v>
      </c>
      <c r="AG173" s="56">
        <f t="shared" si="61"/>
        <v>255</v>
      </c>
    </row>
    <row r="174" spans="1:33">
      <c r="A174" s="153"/>
      <c r="B174" s="46">
        <v>5</v>
      </c>
      <c r="C174" s="46" t="s">
        <v>291</v>
      </c>
      <c r="D174" s="71">
        <f t="shared" si="62"/>
        <v>792</v>
      </c>
      <c r="E174" s="99">
        <f>$W$3</f>
        <v>1719</v>
      </c>
      <c r="F174" s="46">
        <f>IF($W$4-AF174&lt;0,1,$W$4-AF174)</f>
        <v>979.6</v>
      </c>
      <c r="G174" s="46">
        <f>IF(AE174-$W$5&lt;0,1,AE174-$W$5)</f>
        <v>212.20000000000005</v>
      </c>
      <c r="H174" s="49">
        <f>IF(D174-F174&lt;0,1,IF(E174-G174&lt;0,-1,IF(D174-F174*2&lt;0,2,IF(E174-G174*2&lt;0,-2,IF(D174-F174*3&lt;0,3,IF(E174-G174*3&lt;0,-3,IF(D174-F174*4&lt;0,4,IF(E174-G174*4&lt;0,-4,-9))))))))</f>
        <v>1</v>
      </c>
      <c r="I174" s="46">
        <f>E174-(ROUNDUP(D174/F174,0)-1)*G174</f>
        <v>1719</v>
      </c>
      <c r="J174" s="68"/>
      <c r="K174" s="68"/>
      <c r="L174" s="68"/>
      <c r="M174" s="68"/>
      <c r="N174" s="68"/>
      <c r="O174" s="68"/>
      <c r="P174" s="68"/>
      <c r="Q174" s="51" t="s">
        <v>292</v>
      </c>
      <c r="R174" s="52">
        <v>5</v>
      </c>
      <c r="S174" s="52">
        <v>164</v>
      </c>
      <c r="T174" s="52">
        <v>300</v>
      </c>
      <c r="U174" s="52">
        <v>120</v>
      </c>
      <c r="V174" s="52">
        <v>70</v>
      </c>
      <c r="W174" s="52">
        <v>200</v>
      </c>
      <c r="X174" s="52">
        <f t="shared" si="63"/>
        <v>690</v>
      </c>
      <c r="Y174" s="54">
        <v>12</v>
      </c>
      <c r="Z174" s="54">
        <v>6.1</v>
      </c>
      <c r="AA174" s="54">
        <v>3.5</v>
      </c>
      <c r="AB174" s="54">
        <v>8</v>
      </c>
      <c r="AC174" s="54">
        <f t="shared" si="64"/>
        <v>29.6</v>
      </c>
      <c r="AD174" s="56">
        <f t="shared" si="46"/>
        <v>792</v>
      </c>
      <c r="AE174" s="56">
        <f t="shared" si="59"/>
        <v>519.20000000000005</v>
      </c>
      <c r="AF174" s="56">
        <f>ROUND(V174+AA174*($Q$3-1),0)*1.2</f>
        <v>164.4</v>
      </c>
      <c r="AG174" s="56">
        <f t="shared" si="61"/>
        <v>528</v>
      </c>
    </row>
    <row r="175" spans="1:33" ht="15.95" customHeight="1">
      <c r="A175" s="151" t="s">
        <v>265</v>
      </c>
      <c r="B175" s="46">
        <v>1</v>
      </c>
      <c r="C175" s="46" t="s">
        <v>265</v>
      </c>
      <c r="D175" s="71">
        <f>ROUND(T175+Y175*($Q$3-1),0)*1.2</f>
        <v>538.79999999999995</v>
      </c>
      <c r="E175" s="99">
        <f>$S$3</f>
        <v>1833</v>
      </c>
      <c r="F175" s="46">
        <f>IF($S$4-AF175&lt;0,1,$S$4-AF175)</f>
        <v>1101</v>
      </c>
      <c r="G175" s="46">
        <f>IF(AE175-$S$5&lt;0,1,AE175-$S$5)</f>
        <v>1</v>
      </c>
      <c r="H175" s="49">
        <f>IF(D175-F175&lt;0,1,IF(E175-G175&lt;0,-1,IF(D175-F175*2&lt;0,2,IF(E175-G175*2&lt;0,-2,IF(D175-F175*3&lt;0,3,IF(E175-G175*3&lt;0,-3,IF(D175-F175*4&lt;0,4,IF(E175-G175*4&lt;0,-4,-9))))))))</f>
        <v>1</v>
      </c>
      <c r="I175" s="46">
        <f>E175-(ROUNDUP(D175/F175,0)-1)*G175</f>
        <v>1833</v>
      </c>
      <c r="J175" s="68"/>
      <c r="K175" s="68"/>
      <c r="L175" s="68"/>
      <c r="M175" s="68"/>
      <c r="N175" s="68"/>
      <c r="O175" s="68"/>
      <c r="P175" s="68"/>
      <c r="Q175" s="51" t="s">
        <v>216</v>
      </c>
      <c r="R175" s="52">
        <v>6</v>
      </c>
      <c r="S175" s="52">
        <v>196</v>
      </c>
      <c r="T175" s="52">
        <v>240</v>
      </c>
      <c r="U175" s="52">
        <v>102</v>
      </c>
      <c r="V175" s="52">
        <v>92</v>
      </c>
      <c r="W175" s="52">
        <v>420</v>
      </c>
      <c r="X175" s="52">
        <v>854</v>
      </c>
      <c r="Y175" s="54">
        <v>11</v>
      </c>
      <c r="Z175" s="54">
        <v>5.0999999999999996</v>
      </c>
      <c r="AA175" s="54">
        <v>4.0999999999999996</v>
      </c>
      <c r="AB175" s="54">
        <v>15</v>
      </c>
      <c r="AC175" s="54">
        <v>35.200000000000003</v>
      </c>
      <c r="AD175" s="56">
        <f t="shared" si="46"/>
        <v>538.79999999999995</v>
      </c>
      <c r="AE175" s="56">
        <f>ROUND(U175+Z175*($Q$3-1),0)*2.5</f>
        <v>497.5</v>
      </c>
      <c r="AF175" s="56">
        <f t="shared" ref="AF175" si="65">ROUND(V175+AA175*($Q$3-1),0)*1.5</f>
        <v>255</v>
      </c>
      <c r="AG175" s="56">
        <f t="shared" si="61"/>
        <v>1057.5</v>
      </c>
    </row>
    <row r="176" spans="1:33">
      <c r="A176" s="152"/>
      <c r="B176" s="46">
        <v>2</v>
      </c>
      <c r="C176" s="46" t="s">
        <v>293</v>
      </c>
      <c r="D176" s="71">
        <f t="shared" ref="D176:D179" si="66">ROUND(T176+Y176*($Q$3-1),0)*1.2</f>
        <v>468</v>
      </c>
      <c r="E176" s="99">
        <f>$T$3</f>
        <v>1797</v>
      </c>
      <c r="F176" s="46">
        <f>IF($T$4-AF176&lt;0,1,$T$4-AF176)</f>
        <v>1241.2</v>
      </c>
      <c r="G176" s="46">
        <f>IF(AE176-$T$5&lt;0,1,AE176-$T$5)</f>
        <v>1</v>
      </c>
      <c r="H176" s="49">
        <f>IF(E176-G176&lt;0,-1,IF(D176-F176&lt;0,1,IF(E176-G176*2&lt;0,-2,IF(D176-F176*2&lt;0,2,IF(E176-G176*3&lt;0,-3,IF(D176-F176*3&lt;0,3,IF(E176-G176*4&lt;0,-4,-9)))))))</f>
        <v>1</v>
      </c>
      <c r="I176" s="46">
        <f>E176-ROUNDUP(D176/F176,0)*G176</f>
        <v>1796</v>
      </c>
      <c r="J176" s="68"/>
      <c r="K176" s="68"/>
      <c r="L176" s="68"/>
      <c r="M176" s="68"/>
      <c r="N176" s="68"/>
      <c r="O176" s="68"/>
      <c r="P176" s="68"/>
      <c r="Q176" s="51" t="s">
        <v>208</v>
      </c>
      <c r="R176" s="52">
        <v>5</v>
      </c>
      <c r="S176" s="52">
        <v>164</v>
      </c>
      <c r="T176" s="52">
        <v>200</v>
      </c>
      <c r="U176" s="52">
        <v>136</v>
      </c>
      <c r="V176" s="52">
        <v>50</v>
      </c>
      <c r="W176" s="52">
        <v>360</v>
      </c>
      <c r="X176" s="52">
        <v>746</v>
      </c>
      <c r="Y176" s="54">
        <v>10</v>
      </c>
      <c r="Z176" s="54">
        <v>6.8</v>
      </c>
      <c r="AA176" s="54">
        <v>2.5</v>
      </c>
      <c r="AB176" s="54">
        <v>10</v>
      </c>
      <c r="AC176" s="54">
        <v>29.3</v>
      </c>
      <c r="AD176" s="56">
        <f t="shared" si="46"/>
        <v>468</v>
      </c>
      <c r="AE176" s="56">
        <f>ROUND(U176+Z176*($Q$3-1),0)*2.5</f>
        <v>662.5</v>
      </c>
      <c r="AF176" s="56">
        <f>ROUND(V176+AA176*($Q$3-1),0)*1.1</f>
        <v>107.80000000000001</v>
      </c>
      <c r="AG176" s="56">
        <f t="shared" si="61"/>
        <v>825</v>
      </c>
    </row>
    <row r="177" spans="1:33">
      <c r="A177" s="152"/>
      <c r="B177" s="46">
        <v>3</v>
      </c>
      <c r="C177" s="46" t="s">
        <v>294</v>
      </c>
      <c r="D177" s="71">
        <f t="shared" si="66"/>
        <v>234</v>
      </c>
      <c r="E177" s="99">
        <f>$U$3</f>
        <v>1361</v>
      </c>
      <c r="F177" s="46">
        <f>IF($U$4-AF177&lt;0,1,$U$4-AF177)</f>
        <v>1150.5</v>
      </c>
      <c r="G177" s="46">
        <f>IF(AE177-$U$5&lt;0,1,AE177-$U$5)</f>
        <v>1</v>
      </c>
      <c r="H177" s="49">
        <f>IF(D177-F177&lt;0,1,IF(E177-G177&lt;0,-1,IF(D177-F177*2&lt;0,2,IF(E177-G177*2&lt;0,-2,IF(D177-F177*3&lt;0,3,IF(E177-G177*3&lt;0,-3,IF(D177-F177*4&lt;0,4,IF(E177-G177*4&lt;0,-4,-9))))))))</f>
        <v>1</v>
      </c>
      <c r="I177" s="46">
        <f>E177-(ROUNDUP(D177/F177,0)-1)*G177</f>
        <v>1361</v>
      </c>
      <c r="J177" s="68"/>
      <c r="K177" s="68"/>
      <c r="L177" s="68"/>
      <c r="M177" s="68"/>
      <c r="N177" s="68"/>
      <c r="O177" s="68"/>
      <c r="P177" s="68"/>
      <c r="Q177" s="51" t="s">
        <v>208</v>
      </c>
      <c r="R177" s="52">
        <v>5</v>
      </c>
      <c r="S177" s="52">
        <v>112</v>
      </c>
      <c r="T177" s="52">
        <v>100</v>
      </c>
      <c r="U177" s="52">
        <v>60</v>
      </c>
      <c r="V177" s="52">
        <v>95</v>
      </c>
      <c r="W177" s="52">
        <v>150</v>
      </c>
      <c r="X177" s="52">
        <v>405</v>
      </c>
      <c r="Y177" s="54">
        <v>5</v>
      </c>
      <c r="Z177" s="54">
        <v>3.0769000000000002</v>
      </c>
      <c r="AA177" s="54">
        <v>5.7949000000000002</v>
      </c>
      <c r="AB177" s="54">
        <v>9</v>
      </c>
      <c r="AC177" s="54">
        <v>22.8718</v>
      </c>
      <c r="AD177" s="56">
        <f t="shared" si="46"/>
        <v>234</v>
      </c>
      <c r="AE177" s="56">
        <f t="shared" ref="AE177:AE179" si="67">ROUND(U177+Z177*($Q$3-1),0)*2.5</f>
        <v>295</v>
      </c>
      <c r="AF177" s="56">
        <f>ROUND(V177+AA177*($Q$3-1),0)*1.1</f>
        <v>225.50000000000003</v>
      </c>
      <c r="AG177" s="56">
        <f t="shared" si="61"/>
        <v>481.5</v>
      </c>
    </row>
    <row r="178" spans="1:33">
      <c r="A178" s="152"/>
      <c r="B178" s="46">
        <v>4</v>
      </c>
      <c r="C178" s="46" t="s">
        <v>295</v>
      </c>
      <c r="D178" s="71">
        <f t="shared" si="66"/>
        <v>344.4</v>
      </c>
      <c r="E178" s="99">
        <f>$V$3</f>
        <v>1521</v>
      </c>
      <c r="F178" s="46">
        <f>IF($V$4-AF178&lt;0,1,$V$4-AF178)</f>
        <v>1112.8</v>
      </c>
      <c r="G178" s="46">
        <f>IF(AE178-$V$5&lt;0,1,AE178-$V$5)</f>
        <v>1</v>
      </c>
      <c r="H178" s="49">
        <f>IF(E178-G178&lt;0,-1,IF(D178-F178&lt;0,1,IF(E178-G178*2&lt;0,-2,IF(D178-F178*2&lt;0,2,IF(E178-G178*3&lt;0,-3,IF(D178-F178*3&lt;0,3,IF(E178-G178*4&lt;0,-4,-9)))))))</f>
        <v>1</v>
      </c>
      <c r="I178" s="46">
        <f>E178-ROUNDUP(D178/F178,0)*G178</f>
        <v>1520</v>
      </c>
      <c r="J178" s="68"/>
      <c r="K178" s="68"/>
      <c r="L178" s="68"/>
      <c r="M178" s="68"/>
      <c r="N178" s="68"/>
      <c r="O178" s="68"/>
      <c r="P178" s="68"/>
      <c r="Q178" s="51" t="s">
        <v>209</v>
      </c>
      <c r="R178" s="52">
        <v>5</v>
      </c>
      <c r="S178" s="52">
        <v>124</v>
      </c>
      <c r="T178" s="52">
        <v>135</v>
      </c>
      <c r="U178" s="52">
        <v>84</v>
      </c>
      <c r="V178" s="52">
        <v>39</v>
      </c>
      <c r="W178" s="52">
        <v>120</v>
      </c>
      <c r="X178" s="52">
        <v>378</v>
      </c>
      <c r="Y178" s="54">
        <v>8</v>
      </c>
      <c r="Z178" s="54">
        <v>5.5918000000000001</v>
      </c>
      <c r="AA178" s="54">
        <v>2.2856999999999998</v>
      </c>
      <c r="AB178" s="54">
        <v>8</v>
      </c>
      <c r="AC178" s="54">
        <v>23.877500000000001</v>
      </c>
      <c r="AD178" s="56">
        <f t="shared" si="46"/>
        <v>344.4</v>
      </c>
      <c r="AE178" s="56">
        <f t="shared" si="67"/>
        <v>475</v>
      </c>
      <c r="AF178" s="56">
        <f t="shared" ref="AF178:AF179" si="68">ROUND(V178+AA178*($Q$3-1),0)*1.1</f>
        <v>90.2</v>
      </c>
      <c r="AG178" s="56">
        <f t="shared" si="61"/>
        <v>408</v>
      </c>
    </row>
    <row r="179" spans="1:33">
      <c r="A179" s="153"/>
      <c r="B179" s="46">
        <v>5</v>
      </c>
      <c r="C179" s="46" t="s">
        <v>296</v>
      </c>
      <c r="D179" s="71">
        <f t="shared" si="66"/>
        <v>782.4</v>
      </c>
      <c r="E179" s="99">
        <f>$W$3</f>
        <v>1719</v>
      </c>
      <c r="F179" s="46">
        <f>IF($W$4-AF179&lt;0,1,$W$4-AF179)</f>
        <v>893.2</v>
      </c>
      <c r="G179" s="46">
        <f>IF(AE179-$W$5&lt;0,1,AE179-$W$5)</f>
        <v>388</v>
      </c>
      <c r="H179" s="49">
        <f>IF(D179-F179&lt;0,1,IF(E179-G179&lt;0,-1,IF(D179-F179*2&lt;0,2,IF(E179-G179*2&lt;0,-2,IF(D179-F179*3&lt;0,3,IF(E179-G179*3&lt;0,-3,IF(D179-F179*4&lt;0,4,IF(E179-G179*4&lt;0,-4,-9))))))))</f>
        <v>1</v>
      </c>
      <c r="I179" s="46">
        <f>E179-(ROUNDUP(D179/F179,0)-1)*G179</f>
        <v>1719</v>
      </c>
      <c r="J179" s="68"/>
      <c r="K179" s="68"/>
      <c r="L179" s="68"/>
      <c r="M179" s="68"/>
      <c r="N179" s="68"/>
      <c r="O179" s="68"/>
      <c r="P179" s="68"/>
      <c r="Q179" s="51" t="s">
        <v>209</v>
      </c>
      <c r="R179" s="52">
        <v>6</v>
      </c>
      <c r="S179" s="52">
        <v>176</v>
      </c>
      <c r="T179" s="52">
        <v>500</v>
      </c>
      <c r="U179" s="52">
        <v>200</v>
      </c>
      <c r="V179" s="52">
        <v>180</v>
      </c>
      <c r="W179" s="52">
        <v>680</v>
      </c>
      <c r="X179" s="52">
        <v>1560</v>
      </c>
      <c r="Y179" s="54">
        <v>8</v>
      </c>
      <c r="Z179" s="54">
        <v>4.0999999999999996</v>
      </c>
      <c r="AA179" s="54">
        <v>2.5</v>
      </c>
      <c r="AB179" s="54">
        <v>8</v>
      </c>
      <c r="AC179" s="54">
        <v>22.6</v>
      </c>
      <c r="AD179" s="56">
        <f t="shared" si="46"/>
        <v>782.4</v>
      </c>
      <c r="AE179" s="56">
        <f t="shared" si="67"/>
        <v>695</v>
      </c>
      <c r="AF179" s="56">
        <f t="shared" si="68"/>
        <v>250.8</v>
      </c>
      <c r="AG179" s="56">
        <f t="shared" si="61"/>
        <v>1248</v>
      </c>
    </row>
    <row r="180" spans="1:33" ht="15.95" customHeight="1">
      <c r="A180" s="151" t="s">
        <v>297</v>
      </c>
      <c r="B180" s="46">
        <v>1</v>
      </c>
      <c r="C180" s="46" t="s">
        <v>297</v>
      </c>
      <c r="D180" s="71">
        <f>ROUND(T180+Y180*($Q$3-1),0)*1.8</f>
        <v>0</v>
      </c>
      <c r="E180" s="99">
        <f>$S$3</f>
        <v>1833</v>
      </c>
      <c r="F180" s="46">
        <f>IF($S$4-AF180&lt;0,1,$S$4-AF180)</f>
        <v>1356</v>
      </c>
      <c r="G180" s="46">
        <f>IF(AE180-$S$5&lt;0,1,AE180-$S$5)</f>
        <v>1</v>
      </c>
      <c r="H180" s="49">
        <f>IF(D180-F180&lt;0,1,IF(E180-G180&lt;0,-1,IF(D180-F180*2&lt;0,2,IF(E180-G180*2&lt;0,-2,IF(D180-F180*3&lt;0,3,IF(E180-G180*3&lt;0,-3,IF(D180-F180*4&lt;0,4,IF(E180-G180*4&lt;0,-4,-9))))))))</f>
        <v>1</v>
      </c>
      <c r="I180" s="46">
        <f>E180-(ROUNDUP(D180/F180,0)-1)*G180</f>
        <v>1834</v>
      </c>
      <c r="J180" s="68"/>
      <c r="K180" s="68"/>
      <c r="L180" s="68"/>
      <c r="M180" s="68"/>
      <c r="N180" s="68"/>
      <c r="O180" s="68"/>
      <c r="P180" s="68"/>
      <c r="Q180" s="51"/>
      <c r="R180" s="52"/>
      <c r="S180" s="52"/>
      <c r="T180" s="52"/>
      <c r="U180" s="52"/>
      <c r="V180" s="52"/>
      <c r="W180" s="52"/>
      <c r="X180" s="52"/>
      <c r="Y180" s="54"/>
      <c r="Z180" s="54"/>
      <c r="AA180" s="54"/>
      <c r="AB180" s="54"/>
      <c r="AC180" s="54"/>
      <c r="AD180" s="56">
        <f t="shared" si="46"/>
        <v>0</v>
      </c>
      <c r="AE180" s="56">
        <f>ROUND(U180+Z180*($Q$3-1),0)*1.6</f>
        <v>0</v>
      </c>
      <c r="AF180" s="56">
        <f t="shared" ref="AF180:AF184" si="69">ROUND(V180+AA180*($Q$3-1),0)*1.6</f>
        <v>0</v>
      </c>
      <c r="AG180" s="56">
        <f t="shared" ref="AG180:AG184" si="70">ROUND(W180+AB180*($Q$3-1),0)*1.8</f>
        <v>0</v>
      </c>
    </row>
    <row r="181" spans="1:33">
      <c r="A181" s="152"/>
      <c r="B181" s="46">
        <v>2</v>
      </c>
      <c r="C181" s="46" t="s">
        <v>298</v>
      </c>
      <c r="D181" s="71">
        <f t="shared" ref="D181:D184" si="71">ROUND(T181+Y181*($Q$3-1),0)*1.8</f>
        <v>455.40000000000003</v>
      </c>
      <c r="E181" s="99">
        <f>$T$3</f>
        <v>1797</v>
      </c>
      <c r="F181" s="46">
        <f>IF($T$4-AF181&lt;0,1,$T$4-AF181)</f>
        <v>1197</v>
      </c>
      <c r="G181" s="46">
        <f>IF(AE181-$T$5&lt;0,1,AE181-$T$5)</f>
        <v>1</v>
      </c>
      <c r="H181" s="49">
        <f>IF(E181-G181&lt;0,-1,IF(D181-F181&lt;0,1,IF(E181-G181*2&lt;0,-2,IF(D181-F181*2&lt;0,2,IF(E181-G181*3&lt;0,-3,IF(D181-F181*3&lt;0,3,IF(E181-G181*4&lt;0,-4,-9)))))))</f>
        <v>1</v>
      </c>
      <c r="I181" s="46">
        <f>E181-ROUNDUP(D181/F181,0)*G181</f>
        <v>1796</v>
      </c>
      <c r="J181" s="68"/>
      <c r="K181" s="68"/>
      <c r="L181" s="68"/>
      <c r="M181" s="68"/>
      <c r="N181" s="68"/>
      <c r="O181" s="68"/>
      <c r="P181" s="68"/>
      <c r="Q181" s="51" t="s">
        <v>211</v>
      </c>
      <c r="R181" s="52">
        <v>4</v>
      </c>
      <c r="S181" s="52">
        <v>120</v>
      </c>
      <c r="T181" s="52">
        <v>120</v>
      </c>
      <c r="U181" s="52">
        <v>84</v>
      </c>
      <c r="V181" s="52">
        <v>42</v>
      </c>
      <c r="W181" s="52">
        <v>135</v>
      </c>
      <c r="X181" s="52">
        <v>381</v>
      </c>
      <c r="Y181" s="54">
        <v>7</v>
      </c>
      <c r="Z181" s="54">
        <v>5.6</v>
      </c>
      <c r="AA181" s="54">
        <v>2.8</v>
      </c>
      <c r="AB181" s="54">
        <v>8</v>
      </c>
      <c r="AC181" s="54">
        <v>23.4</v>
      </c>
      <c r="AD181" s="56">
        <f t="shared" si="46"/>
        <v>455.40000000000003</v>
      </c>
      <c r="AE181" s="56">
        <f t="shared" ref="AE181:AE184" si="72">ROUND(U181+Z181*($Q$3-1),0)*1.6</f>
        <v>304</v>
      </c>
      <c r="AF181" s="56">
        <f t="shared" si="69"/>
        <v>152</v>
      </c>
      <c r="AG181" s="56">
        <f t="shared" si="70"/>
        <v>516.6</v>
      </c>
    </row>
    <row r="182" spans="1:33">
      <c r="A182" s="152"/>
      <c r="B182" s="46">
        <v>3</v>
      </c>
      <c r="C182" s="46" t="s">
        <v>299</v>
      </c>
      <c r="D182" s="71">
        <f t="shared" si="71"/>
        <v>489.6</v>
      </c>
      <c r="E182" s="99">
        <f>$U$3</f>
        <v>1361</v>
      </c>
      <c r="F182" s="46">
        <f>IF($U$4-AF182&lt;0,1,$U$4-AF182)</f>
        <v>1190.4000000000001</v>
      </c>
      <c r="G182" s="46">
        <f>IF(AE182-$U$5&lt;0,1,AE182-$U$5)</f>
        <v>1</v>
      </c>
      <c r="H182" s="49">
        <f>IF(D182-F182&lt;0,1,IF(E182-G182&lt;0,-1,IF(D182-F182*2&lt;0,2,IF(E182-G182*2&lt;0,-2,IF(D182-F182*3&lt;0,3,IF(E182-G182*3&lt;0,-3,IF(D182-F182*4&lt;0,4,IF(E182-G182*4&lt;0,-4,-9))))))))</f>
        <v>1</v>
      </c>
      <c r="I182" s="46">
        <f>E182-(ROUNDUP(D182/F182,0)-1)*G182</f>
        <v>1361</v>
      </c>
      <c r="J182" s="68"/>
      <c r="K182" s="68"/>
      <c r="L182" s="68"/>
      <c r="M182" s="68"/>
      <c r="N182" s="68"/>
      <c r="O182" s="68"/>
      <c r="P182" s="68"/>
      <c r="Q182" s="51" t="s">
        <v>208</v>
      </c>
      <c r="R182" s="52">
        <v>4</v>
      </c>
      <c r="S182" s="52">
        <v>116</v>
      </c>
      <c r="T182" s="52">
        <v>120</v>
      </c>
      <c r="U182" s="52">
        <v>88</v>
      </c>
      <c r="V182" s="52">
        <v>51</v>
      </c>
      <c r="W182" s="52">
        <v>75</v>
      </c>
      <c r="X182" s="52">
        <v>334</v>
      </c>
      <c r="Y182" s="54">
        <v>8</v>
      </c>
      <c r="Z182" s="54">
        <v>5.9</v>
      </c>
      <c r="AA182" s="54">
        <v>3.4</v>
      </c>
      <c r="AB182" s="54">
        <v>5</v>
      </c>
      <c r="AC182" s="54">
        <v>22.3</v>
      </c>
      <c r="AD182" s="56">
        <f t="shared" si="46"/>
        <v>489.6</v>
      </c>
      <c r="AE182" s="56">
        <f t="shared" si="72"/>
        <v>320</v>
      </c>
      <c r="AF182" s="56">
        <f>ROUND(V182+AA182*($Q$3-1),0)*1.6</f>
        <v>185.60000000000002</v>
      </c>
      <c r="AG182" s="56">
        <f t="shared" si="70"/>
        <v>306</v>
      </c>
    </row>
    <row r="183" spans="1:33">
      <c r="A183" s="152"/>
      <c r="B183" s="46">
        <v>4</v>
      </c>
      <c r="C183" s="46" t="s">
        <v>300</v>
      </c>
      <c r="D183" s="71">
        <f t="shared" si="71"/>
        <v>489.6</v>
      </c>
      <c r="E183" s="99">
        <f>$V$3</f>
        <v>1521</v>
      </c>
      <c r="F183" s="46">
        <f>IF($V$4-AF183&lt;0,1,$V$4-AF183)</f>
        <v>1007.8</v>
      </c>
      <c r="G183" s="46">
        <f>IF(AE183-$V$5&lt;0,1,AE183-$V$5)</f>
        <v>1</v>
      </c>
      <c r="H183" s="49">
        <f>IF(E183-G183&lt;0,-1,IF(D183-F183&lt;0,1,IF(E183-G183*2&lt;0,-2,IF(D183-F183*2&lt;0,2,IF(E183-G183*3&lt;0,-3,IF(D183-F183*3&lt;0,3,IF(E183-G183*4&lt;0,-4,-9)))))))</f>
        <v>1</v>
      </c>
      <c r="I183" s="46">
        <f>E183-ROUNDUP(D183/F183,0)*G183</f>
        <v>1520</v>
      </c>
      <c r="J183" s="68"/>
      <c r="K183" s="68"/>
      <c r="L183" s="68"/>
      <c r="M183" s="68"/>
      <c r="N183" s="68"/>
      <c r="O183" s="68"/>
      <c r="P183" s="68"/>
      <c r="Q183" s="51" t="s">
        <v>212</v>
      </c>
      <c r="R183" s="52">
        <v>4</v>
      </c>
      <c r="S183" s="52">
        <v>112</v>
      </c>
      <c r="T183" s="52">
        <v>120</v>
      </c>
      <c r="U183" s="52">
        <v>63</v>
      </c>
      <c r="V183" s="52">
        <v>54</v>
      </c>
      <c r="W183" s="52">
        <v>90</v>
      </c>
      <c r="X183" s="52">
        <v>327</v>
      </c>
      <c r="Y183" s="54">
        <v>8</v>
      </c>
      <c r="Z183" s="54">
        <v>4.2</v>
      </c>
      <c r="AA183" s="54">
        <v>3.6</v>
      </c>
      <c r="AB183" s="54">
        <v>6</v>
      </c>
      <c r="AC183" s="54">
        <v>21.8</v>
      </c>
      <c r="AD183" s="56">
        <f t="shared" si="46"/>
        <v>489.6</v>
      </c>
      <c r="AE183" s="56">
        <f t="shared" si="72"/>
        <v>228.8</v>
      </c>
      <c r="AF183" s="56">
        <f t="shared" si="69"/>
        <v>195.20000000000002</v>
      </c>
      <c r="AG183" s="56">
        <f t="shared" si="70"/>
        <v>367.2</v>
      </c>
    </row>
    <row r="184" spans="1:33">
      <c r="A184" s="153"/>
      <c r="B184" s="46">
        <v>5</v>
      </c>
      <c r="C184" s="46" t="s">
        <v>301</v>
      </c>
      <c r="D184" s="71">
        <f t="shared" si="71"/>
        <v>779.4</v>
      </c>
      <c r="E184" s="99">
        <f>$W$3</f>
        <v>1719</v>
      </c>
      <c r="F184" s="46">
        <f>IF($W$4-AF184&lt;0,1,$W$4-AF184)</f>
        <v>916.8</v>
      </c>
      <c r="G184" s="46">
        <f>IF(AE184-$W$5&lt;0,1,AE184-$W$5)</f>
        <v>73.800000000000011</v>
      </c>
      <c r="H184" s="49">
        <f>IF(D184-F184&lt;0,1,IF(E184-G184&lt;0,-1,IF(D184-F184*2&lt;0,2,IF(E184-G184*2&lt;0,-2,IF(D184-F184*3&lt;0,3,IF(E184-G184*3&lt;0,-3,IF(D184-F184*4&lt;0,4,IF(E184-G184*4&lt;0,-4,-9))))))))</f>
        <v>1</v>
      </c>
      <c r="I184" s="46">
        <f>E184-(ROUNDUP(D184/F184,0)-1)*G184</f>
        <v>1719</v>
      </c>
      <c r="J184" s="68"/>
      <c r="K184" s="68"/>
      <c r="L184" s="68"/>
      <c r="M184" s="68"/>
      <c r="N184" s="68"/>
      <c r="O184" s="68"/>
      <c r="P184" s="68"/>
      <c r="Q184" s="51" t="s">
        <v>222</v>
      </c>
      <c r="R184" s="52">
        <v>6</v>
      </c>
      <c r="S184" s="52">
        <v>156</v>
      </c>
      <c r="T184" s="52">
        <v>300</v>
      </c>
      <c r="U184" s="52">
        <v>118</v>
      </c>
      <c r="V184" s="52">
        <v>70</v>
      </c>
      <c r="W184" s="52">
        <v>380</v>
      </c>
      <c r="X184" s="52">
        <v>868</v>
      </c>
      <c r="Y184" s="54">
        <v>7</v>
      </c>
      <c r="Z184" s="54">
        <v>6.3</v>
      </c>
      <c r="AA184" s="54">
        <v>3.8</v>
      </c>
      <c r="AB184" s="54">
        <v>12</v>
      </c>
      <c r="AC184" s="54">
        <v>29.1</v>
      </c>
      <c r="AD184" s="56">
        <f t="shared" si="46"/>
        <v>779.4</v>
      </c>
      <c r="AE184" s="56">
        <f t="shared" si="72"/>
        <v>380.8</v>
      </c>
      <c r="AF184" s="56">
        <f t="shared" si="69"/>
        <v>227.20000000000002</v>
      </c>
      <c r="AG184" s="56">
        <f t="shared" si="70"/>
        <v>1094.4000000000001</v>
      </c>
    </row>
    <row r="185" spans="1:33" ht="15.95" customHeight="1">
      <c r="A185" s="151" t="s">
        <v>302</v>
      </c>
      <c r="B185" s="46">
        <v>1</v>
      </c>
      <c r="C185" s="46" t="s">
        <v>302</v>
      </c>
      <c r="D185" s="71">
        <f t="shared" ref="D185:D189" si="73">ROUND(T185+Y185*($Q$3-1),0)*1.5</f>
        <v>0</v>
      </c>
      <c r="E185" s="99">
        <f>$S$3</f>
        <v>1833</v>
      </c>
      <c r="F185" s="46">
        <f>IF($S$4-AF185&lt;0,1,$S$4-AF185)</f>
        <v>1356</v>
      </c>
      <c r="G185" s="46">
        <f>IF(AE185-$S$5&lt;0,1,AE185-$S$5)</f>
        <v>1</v>
      </c>
      <c r="H185" s="49">
        <f>IF(D185-F185&lt;0,1,IF(E185-G185&lt;0,-1,IF(D185-F185*2&lt;0,2,IF(E185-G185*2&lt;0,-2,IF(D185-F185*3&lt;0,3,IF(E185-G185*3&lt;0,-3,IF(D185-F185*4&lt;0,4,IF(E185-G185*4&lt;0,-4,-9))))))))</f>
        <v>1</v>
      </c>
      <c r="I185" s="46">
        <f>E185-(ROUNDUP(D185/F185,0)-1)*G185</f>
        <v>1834</v>
      </c>
      <c r="J185" s="68"/>
      <c r="K185" s="68"/>
      <c r="L185" s="68"/>
      <c r="M185" s="68"/>
      <c r="N185" s="68"/>
      <c r="O185" s="68"/>
      <c r="P185" s="68"/>
      <c r="Q185" s="51"/>
      <c r="R185" s="52"/>
      <c r="S185" s="52"/>
      <c r="T185" s="52"/>
      <c r="U185" s="52"/>
      <c r="V185" s="52"/>
      <c r="W185" s="52"/>
      <c r="X185" s="52"/>
      <c r="Y185" s="54"/>
      <c r="Z185" s="54"/>
      <c r="AA185" s="54"/>
      <c r="AB185" s="54"/>
      <c r="AC185" s="54"/>
      <c r="AD185" s="56">
        <f t="shared" si="46"/>
        <v>0</v>
      </c>
      <c r="AE185" s="56">
        <f t="shared" ref="AE185:AE189" si="74">ROUND(U185+Z185*($Q$3-1),0)*1.5</f>
        <v>0</v>
      </c>
      <c r="AF185" s="56">
        <f t="shared" ref="AF185:AF188" si="75">ROUND(V185+AA185*($Q$3-1),0)*1.8</f>
        <v>0</v>
      </c>
      <c r="AG185" s="56">
        <f t="shared" ref="AG185:AG189" si="76">ROUND(W185+AB185*($Q$3-1),0)*1.5</f>
        <v>0</v>
      </c>
    </row>
    <row r="186" spans="1:33">
      <c r="A186" s="152"/>
      <c r="B186" s="46">
        <v>2</v>
      </c>
      <c r="C186" s="46" t="s">
        <v>303</v>
      </c>
      <c r="D186" s="71">
        <f t="shared" si="73"/>
        <v>300</v>
      </c>
      <c r="E186" s="99">
        <f>$T$3</f>
        <v>1797</v>
      </c>
      <c r="F186" s="46">
        <f>IF($T$4-AF186&lt;0,1,$T$4-AF186)</f>
        <v>1251.8</v>
      </c>
      <c r="G186" s="46">
        <f>IF(AE186-$T$5&lt;0,1,AE186-$T$5)</f>
        <v>1</v>
      </c>
      <c r="H186" s="49">
        <f>IF(E186-G186&lt;0,-1,IF(D186-F186&lt;0,1,IF(E186-G186*2&lt;0,-2,IF(D186-F186*2&lt;0,2,IF(E186-G186*3&lt;0,-3,IF(D186-F186*3&lt;0,3,IF(E186-G186*4&lt;0,-4,-9)))))))</f>
        <v>1</v>
      </c>
      <c r="I186" s="46">
        <f>E186-ROUNDUP(D186/F186,0)*G186</f>
        <v>1796</v>
      </c>
      <c r="J186" s="68"/>
      <c r="K186" s="68"/>
      <c r="L186" s="68"/>
      <c r="M186" s="68"/>
      <c r="N186" s="68"/>
      <c r="O186" s="68"/>
      <c r="P186" s="68"/>
      <c r="Q186" s="51" t="s">
        <v>214</v>
      </c>
      <c r="R186" s="52">
        <v>5</v>
      </c>
      <c r="S186" s="52">
        <v>176</v>
      </c>
      <c r="T186" s="52">
        <v>10</v>
      </c>
      <c r="U186" s="52">
        <v>10</v>
      </c>
      <c r="V186" s="52">
        <v>10</v>
      </c>
      <c r="W186" s="52">
        <v>0</v>
      </c>
      <c r="X186" s="52">
        <v>30</v>
      </c>
      <c r="Y186" s="54">
        <v>10</v>
      </c>
      <c r="Z186" s="54">
        <v>7.0909000000000004</v>
      </c>
      <c r="AA186" s="54">
        <v>2.2955000000000001</v>
      </c>
      <c r="AB186" s="54">
        <v>21</v>
      </c>
      <c r="AC186" s="54">
        <v>40.386400000000002</v>
      </c>
      <c r="AD186" s="56">
        <f t="shared" si="46"/>
        <v>300</v>
      </c>
      <c r="AE186" s="56">
        <f t="shared" si="74"/>
        <v>217.5</v>
      </c>
      <c r="AF186" s="56">
        <f t="shared" si="75"/>
        <v>97.2</v>
      </c>
      <c r="AG186" s="56">
        <f t="shared" si="76"/>
        <v>598.5</v>
      </c>
    </row>
    <row r="187" spans="1:33">
      <c r="A187" s="152"/>
      <c r="B187" s="46">
        <v>3</v>
      </c>
      <c r="C187" s="46" t="s">
        <v>304</v>
      </c>
      <c r="D187" s="71">
        <f t="shared" si="73"/>
        <v>705</v>
      </c>
      <c r="E187" s="99">
        <f>$U$3</f>
        <v>1361</v>
      </c>
      <c r="F187" s="46">
        <f>IF($U$4-AF187&lt;0,1,$U$4-AF187)</f>
        <v>899.3</v>
      </c>
      <c r="G187" s="46">
        <f>IF(AE187-$U$5&lt;0,1,AE187-$U$5)</f>
        <v>1</v>
      </c>
      <c r="H187" s="49">
        <f>IF(D187-F187&lt;0,1,IF(E187-G187&lt;0,-1,IF(D187-F187*2&lt;0,2,IF(E187-G187*2&lt;0,-2,IF(D187-F187*3&lt;0,3,IF(E187-G187*3&lt;0,-3,IF(D187-F187*4&lt;0,4,IF(E187-G187*4&lt;0,-4,-9))))))))</f>
        <v>1</v>
      </c>
      <c r="I187" s="46">
        <f>E187-(ROUNDUP(D187/F187,0)-1)*G187</f>
        <v>1361</v>
      </c>
      <c r="J187" s="68"/>
      <c r="K187" s="68"/>
      <c r="L187" s="68"/>
      <c r="M187" s="68"/>
      <c r="N187" s="68"/>
      <c r="O187" s="68"/>
      <c r="P187" s="68"/>
      <c r="Q187" s="51" t="s">
        <v>215</v>
      </c>
      <c r="R187" s="52">
        <v>6</v>
      </c>
      <c r="S187" s="52">
        <v>204</v>
      </c>
      <c r="T187" s="52">
        <v>280</v>
      </c>
      <c r="U187" s="52">
        <v>150</v>
      </c>
      <c r="V187" s="52">
        <v>160</v>
      </c>
      <c r="W187" s="52">
        <v>500</v>
      </c>
      <c r="X187" s="52">
        <v>1090</v>
      </c>
      <c r="Y187" s="54">
        <v>10</v>
      </c>
      <c r="Z187" s="54">
        <v>4.5</v>
      </c>
      <c r="AA187" s="54">
        <v>3.5</v>
      </c>
      <c r="AB187" s="54">
        <v>15</v>
      </c>
      <c r="AC187" s="54">
        <v>33</v>
      </c>
      <c r="AD187" s="56">
        <f t="shared" si="46"/>
        <v>705</v>
      </c>
      <c r="AE187" s="56">
        <f>ROUND(U187+Z187*($Q$3-1),0)*1.4</f>
        <v>330.4</v>
      </c>
      <c r="AF187" s="56">
        <f>ROUND(V187+AA187*($Q$3-1),0)*2.1</f>
        <v>476.70000000000005</v>
      </c>
      <c r="AG187" s="56">
        <f t="shared" si="76"/>
        <v>1177.5</v>
      </c>
    </row>
    <row r="188" spans="1:33">
      <c r="A188" s="152"/>
      <c r="B188" s="46">
        <v>4</v>
      </c>
      <c r="C188" s="46" t="s">
        <v>305</v>
      </c>
      <c r="D188" s="71">
        <f t="shared" si="73"/>
        <v>408</v>
      </c>
      <c r="E188" s="99">
        <f>$V$3</f>
        <v>1521</v>
      </c>
      <c r="F188" s="46">
        <f>IF($V$4-AF188&lt;0,1,$V$4-AF188)</f>
        <v>1032</v>
      </c>
      <c r="G188" s="46">
        <f>IF(AE188-$V$5&lt;0,1,AE188-$V$5)</f>
        <v>1</v>
      </c>
      <c r="H188" s="49">
        <f>IF(E188-G188&lt;0,-1,IF(D188-F188&lt;0,1,IF(E188-G188*2&lt;0,-2,IF(D188-F188*2&lt;0,2,IF(E188-G188*3&lt;0,-3,IF(D188-F188*3&lt;0,3,IF(E188-G188*4&lt;0,-4,-9)))))))</f>
        <v>1</v>
      </c>
      <c r="I188" s="46">
        <f>E188-ROUNDUP(D188/F188,0)*G188</f>
        <v>1520</v>
      </c>
      <c r="J188" s="68"/>
      <c r="K188" s="68"/>
      <c r="L188" s="68"/>
      <c r="M188" s="68"/>
      <c r="N188" s="68"/>
      <c r="O188" s="68"/>
      <c r="P188" s="68"/>
      <c r="Q188" s="51" t="s">
        <v>216</v>
      </c>
      <c r="R188" s="52">
        <v>4</v>
      </c>
      <c r="S188" s="52">
        <v>112</v>
      </c>
      <c r="T188" s="52">
        <v>120</v>
      </c>
      <c r="U188" s="52">
        <v>79</v>
      </c>
      <c r="V188" s="52">
        <v>42</v>
      </c>
      <c r="W188" s="52">
        <v>90</v>
      </c>
      <c r="X188" s="52">
        <v>331</v>
      </c>
      <c r="Y188" s="54">
        <v>8</v>
      </c>
      <c r="Z188" s="54">
        <v>5.3</v>
      </c>
      <c r="AA188" s="54">
        <v>2.8</v>
      </c>
      <c r="AB188" s="54">
        <v>6</v>
      </c>
      <c r="AC188" s="54">
        <v>22.1</v>
      </c>
      <c r="AD188" s="56">
        <f t="shared" si="46"/>
        <v>408</v>
      </c>
      <c r="AE188" s="56">
        <f t="shared" si="74"/>
        <v>270</v>
      </c>
      <c r="AF188" s="56">
        <f t="shared" si="75"/>
        <v>171</v>
      </c>
      <c r="AG188" s="56">
        <f t="shared" si="76"/>
        <v>306</v>
      </c>
    </row>
    <row r="189" spans="1:33">
      <c r="A189" s="153"/>
      <c r="B189" s="46">
        <v>5</v>
      </c>
      <c r="C189" s="46" t="s">
        <v>281</v>
      </c>
      <c r="D189" s="71">
        <f t="shared" si="73"/>
        <v>585</v>
      </c>
      <c r="E189" s="99">
        <f>$W$3</f>
        <v>1719</v>
      </c>
      <c r="F189" s="46">
        <f>IF($W$4-AF189&lt;0,1,$W$4-AF189)</f>
        <v>778.59999999999991</v>
      </c>
      <c r="G189" s="46">
        <f>IF(AE189-$W$5&lt;0,1,AE189-$W$5)</f>
        <v>1</v>
      </c>
      <c r="H189" s="49">
        <f>IF(D189-F189&lt;0,1,IF(E189-G189&lt;0,-1,IF(D189-F189*2&lt;0,2,IF(E189-G189*2&lt;0,-2,IF(D189-F189*3&lt;0,3,IF(E189-G189*3&lt;0,-3,IF(D189-F189*4&lt;0,4,IF(E189-G189*4&lt;0,-4,-9))))))))</f>
        <v>1</v>
      </c>
      <c r="I189" s="46">
        <f>E189-(ROUNDUP(D189/F189,0)-1)*G189</f>
        <v>1719</v>
      </c>
      <c r="J189" s="68"/>
      <c r="K189" s="68"/>
      <c r="L189" s="68"/>
      <c r="M189" s="68"/>
      <c r="N189" s="68"/>
      <c r="O189" s="68"/>
      <c r="P189" s="68"/>
      <c r="Q189" s="51" t="s">
        <v>217</v>
      </c>
      <c r="R189" s="52">
        <v>6</v>
      </c>
      <c r="S189" s="52">
        <v>160</v>
      </c>
      <c r="T189" s="52">
        <v>200</v>
      </c>
      <c r="U189" s="52">
        <v>88</v>
      </c>
      <c r="V189" s="52">
        <v>104</v>
      </c>
      <c r="W189" s="52">
        <v>270</v>
      </c>
      <c r="X189" s="52">
        <v>662</v>
      </c>
      <c r="Y189" s="54">
        <v>10</v>
      </c>
      <c r="Z189" s="54">
        <v>4.4000000000000004</v>
      </c>
      <c r="AA189" s="54">
        <v>5.2</v>
      </c>
      <c r="AB189" s="54">
        <v>10</v>
      </c>
      <c r="AC189" s="54">
        <v>29.6</v>
      </c>
      <c r="AD189" s="56">
        <f t="shared" si="46"/>
        <v>585</v>
      </c>
      <c r="AE189" s="56">
        <f t="shared" si="74"/>
        <v>258</v>
      </c>
      <c r="AF189" s="56">
        <f>ROUND(V189+AA189*($Q$3-1),0)*1.8</f>
        <v>365.40000000000003</v>
      </c>
      <c r="AG189" s="56">
        <f t="shared" si="76"/>
        <v>690</v>
      </c>
    </row>
  </sheetData>
  <sortState ref="A9:AA158">
    <sortCondition ref="A9:A158"/>
    <sortCondition ref="B9:B158"/>
  </sortState>
  <mergeCells count="40">
    <mergeCell ref="A8:I8"/>
    <mergeCell ref="Q8:X8"/>
    <mergeCell ref="Y8:AC8"/>
    <mergeCell ref="AD8:AG8"/>
    <mergeCell ref="A10:A14"/>
    <mergeCell ref="A155:A159"/>
    <mergeCell ref="A150:A154"/>
    <mergeCell ref="A145:A149"/>
    <mergeCell ref="A15:A19"/>
    <mergeCell ref="A20:A24"/>
    <mergeCell ref="A25:A29"/>
    <mergeCell ref="A30:A34"/>
    <mergeCell ref="A35:A39"/>
    <mergeCell ref="A40:A44"/>
    <mergeCell ref="A45:A49"/>
    <mergeCell ref="A50:A54"/>
    <mergeCell ref="A55:A59"/>
    <mergeCell ref="A60:A64"/>
    <mergeCell ref="A65:A69"/>
    <mergeCell ref="A70:A74"/>
    <mergeCell ref="A75:A79"/>
    <mergeCell ref="A80:A84"/>
    <mergeCell ref="A85:A89"/>
    <mergeCell ref="A90:A94"/>
    <mergeCell ref="A95:A99"/>
    <mergeCell ref="A125:A129"/>
    <mergeCell ref="A130:A134"/>
    <mergeCell ref="A135:A139"/>
    <mergeCell ref="A140:A144"/>
    <mergeCell ref="A100:A104"/>
    <mergeCell ref="A105:A109"/>
    <mergeCell ref="A110:A114"/>
    <mergeCell ref="A115:A119"/>
    <mergeCell ref="A120:A124"/>
    <mergeCell ref="A185:A189"/>
    <mergeCell ref="A160:A164"/>
    <mergeCell ref="A165:A169"/>
    <mergeCell ref="A170:A174"/>
    <mergeCell ref="A175:A179"/>
    <mergeCell ref="A180:A184"/>
  </mergeCells>
  <phoneticPr fontId="1" type="noConversion"/>
  <conditionalFormatting sqref="A10:AG189">
    <cfRule type="expression" dxfId="20" priority="17">
      <formula>MOD(ROW(),10)&lt;5</formula>
    </cfRule>
    <cfRule type="expression" priority="19">
      <formula>MOD(ROW()+5,10)&lt;5</formula>
    </cfRule>
  </conditionalFormatting>
  <conditionalFormatting sqref="G1">
    <cfRule type="cellIs" dxfId="19" priority="1" operator="between">
      <formula>-8</formula>
      <formula>0</formula>
    </cfRule>
  </conditionalFormatting>
  <pageMargins left="0.75" right="0.75" top="1" bottom="1" header="0.5" footer="0.5"/>
  <pageSetup paperSize="9" orientation="portrait" horizontalDpi="4294967292" verticalDpi="4294967292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AN225"/>
  <sheetViews>
    <sheetView zoomScale="90" zoomScaleNormal="90" zoomScalePageLayoutView="90" workbookViewId="0">
      <pane ySplit="9" topLeftCell="A10" activePane="bottomLeft" state="frozen"/>
      <selection pane="bottomLeft" activeCell="C1" sqref="C1:G1"/>
    </sheetView>
  </sheetViews>
  <sheetFormatPr defaultColWidth="11" defaultRowHeight="14.25"/>
  <cols>
    <col min="1" max="1" width="3.125" style="110" customWidth="1"/>
    <col min="2" max="2" width="5.375" style="110" customWidth="1"/>
    <col min="3" max="3" width="7.625" style="110" bestFit="1" customWidth="1"/>
    <col min="4" max="8" width="6.375" style="110" customWidth="1"/>
    <col min="9" max="9" width="7.625" style="110" bestFit="1" customWidth="1"/>
    <col min="10" max="10" width="6.375" style="108" customWidth="1"/>
    <col min="11" max="13" width="6.5" style="108" customWidth="1"/>
    <col min="14" max="14" width="7.75" style="108" customWidth="1"/>
    <col min="15" max="16" width="6.375" style="108" customWidth="1"/>
    <col min="17" max="17" width="9.125" style="108" bestFit="1" customWidth="1"/>
    <col min="18" max="18" width="4.625" style="108" bestFit="1" customWidth="1"/>
    <col min="19" max="33" width="6.375" style="108" customWidth="1"/>
    <col min="34" max="16384" width="11" style="108"/>
  </cols>
  <sheetData>
    <row r="1" spans="1:33">
      <c r="B1" s="111" t="s">
        <v>107</v>
      </c>
      <c r="C1" s="24">
        <v>1</v>
      </c>
      <c r="D1" s="24">
        <v>2</v>
      </c>
      <c r="E1" s="24">
        <v>3</v>
      </c>
      <c r="F1" s="24">
        <v>4</v>
      </c>
      <c r="G1" s="24">
        <v>5</v>
      </c>
      <c r="H1" s="24">
        <v>6</v>
      </c>
      <c r="I1" s="108"/>
      <c r="R1" s="29"/>
      <c r="S1" s="29">
        <v>1</v>
      </c>
      <c r="T1" s="29">
        <v>2</v>
      </c>
      <c r="U1" s="29">
        <v>3</v>
      </c>
      <c r="V1" s="29">
        <v>4</v>
      </c>
      <c r="W1" s="29">
        <v>5</v>
      </c>
      <c r="X1" s="29">
        <v>6</v>
      </c>
    </row>
    <row r="2" spans="1:33">
      <c r="A2" s="40"/>
      <c r="B2" s="6"/>
      <c r="C2" s="24" t="s">
        <v>120</v>
      </c>
      <c r="D2" s="24" t="s">
        <v>57</v>
      </c>
      <c r="E2" s="24" t="s">
        <v>146</v>
      </c>
      <c r="F2" s="24" t="s">
        <v>238</v>
      </c>
      <c r="G2" s="24" t="s">
        <v>121</v>
      </c>
      <c r="H2" s="24" t="s">
        <v>122</v>
      </c>
      <c r="I2" s="108"/>
      <c r="L2" s="115" t="s">
        <v>234</v>
      </c>
      <c r="M2" s="115" t="s">
        <v>235</v>
      </c>
      <c r="N2" s="115" t="s">
        <v>236</v>
      </c>
      <c r="O2" s="115" t="s">
        <v>237</v>
      </c>
      <c r="Q2" s="64" t="s">
        <v>123</v>
      </c>
      <c r="R2" s="29"/>
      <c r="S2" s="29" t="str">
        <f>INDEX($C$1:$H$5,2,MATCH(S$1,$C$1:$H$1,0))</f>
        <v>阿飞</v>
      </c>
      <c r="T2" s="29" t="str">
        <f t="shared" ref="T2:X2" si="0">INDEX($C$1:$H$5,2,MATCH(T$1,$C$1:$H$1,0))</f>
        <v>洪七公</v>
      </c>
      <c r="U2" s="29" t="str">
        <f t="shared" si="0"/>
        <v>东方不败</v>
      </c>
      <c r="V2" s="29" t="str">
        <f t="shared" si="0"/>
        <v>欧阳峰</v>
      </c>
      <c r="W2" s="29" t="str">
        <f t="shared" si="0"/>
        <v>荆无命</v>
      </c>
      <c r="X2" s="29" t="str">
        <f t="shared" si="0"/>
        <v>张无忌</v>
      </c>
      <c r="Y2" s="39"/>
      <c r="Z2" s="39"/>
      <c r="AA2" s="39"/>
      <c r="AB2" s="39"/>
      <c r="AC2" s="29"/>
      <c r="AD2" s="39"/>
      <c r="AE2" s="39"/>
      <c r="AF2" s="39"/>
    </row>
    <row r="3" spans="1:33" ht="14.1" customHeight="1">
      <c r="A3" s="105"/>
      <c r="B3" s="6" t="s">
        <v>239</v>
      </c>
      <c r="C3" s="23">
        <v>1833</v>
      </c>
      <c r="D3" s="23">
        <v>1797</v>
      </c>
      <c r="E3" s="23">
        <v>1361</v>
      </c>
      <c r="F3" s="23">
        <v>1521</v>
      </c>
      <c r="G3" s="23">
        <v>1719</v>
      </c>
      <c r="H3" s="23">
        <v>1430</v>
      </c>
      <c r="I3" s="108"/>
      <c r="L3" s="23">
        <v>5</v>
      </c>
      <c r="M3" s="109">
        <v>24</v>
      </c>
      <c r="N3" s="109">
        <v>21</v>
      </c>
      <c r="O3" s="109">
        <v>18</v>
      </c>
      <c r="Q3" s="64">
        <f>血战等级!J3</f>
        <v>45</v>
      </c>
      <c r="R3" s="29" t="s">
        <v>239</v>
      </c>
      <c r="S3" s="31">
        <f>INDEX($C$1:$H$5,3,MATCH(S$1,$C$1:$H$1,0))*(1+M3*0.01)</f>
        <v>2272.92</v>
      </c>
      <c r="T3" s="31">
        <f>INDEX($C$1:$H$5,3,MATCH(T$1,$C$1:$H$1,0))*(1+M3*0.01)</f>
        <v>2228.2800000000002</v>
      </c>
      <c r="U3" s="31">
        <f>INDEX($C$1:$H$5,3,MATCH(U$1,$C$1:$H$1,0))*(1+M3*0.01)</f>
        <v>1687.64</v>
      </c>
      <c r="V3" s="31">
        <f>INDEX($C$1:$H$5,3,MATCH(V$1,$C$1:$H$1,0))*(1+M3*0.01)</f>
        <v>1886.04</v>
      </c>
      <c r="W3" s="31">
        <f>INDEX($C$1:$H$5,3,MATCH(W$1,$C$1:$H$1,0))*(1+M3*0.01)</f>
        <v>2131.56</v>
      </c>
      <c r="X3" s="31">
        <f>INDEX($C$1:$H$5,3,MATCH(X$1,$C$1:$H$1,0))*(1+M3*0.01)</f>
        <v>1773.2</v>
      </c>
      <c r="Y3" s="39"/>
      <c r="Z3" s="39"/>
      <c r="AA3" s="39"/>
      <c r="AB3" s="39"/>
      <c r="AC3" s="29"/>
      <c r="AD3" s="39"/>
      <c r="AE3" s="39"/>
      <c r="AF3" s="39"/>
    </row>
    <row r="4" spans="1:33">
      <c r="A4" s="105"/>
      <c r="B4" s="6" t="s">
        <v>164</v>
      </c>
      <c r="C4" s="23">
        <v>1356</v>
      </c>
      <c r="D4" s="23">
        <v>1349</v>
      </c>
      <c r="E4" s="23">
        <v>1376</v>
      </c>
      <c r="F4" s="23">
        <v>1203</v>
      </c>
      <c r="G4" s="23">
        <v>1144</v>
      </c>
      <c r="H4" s="23">
        <v>982</v>
      </c>
      <c r="I4" s="108"/>
      <c r="M4" s="108">
        <v>0</v>
      </c>
      <c r="N4" s="108">
        <v>0</v>
      </c>
      <c r="O4" s="108">
        <v>0</v>
      </c>
      <c r="Q4" s="42"/>
      <c r="R4" s="29" t="s">
        <v>164</v>
      </c>
      <c r="S4" s="31">
        <f>INDEX($C$1:$H$5,4,MATCH(S$1,$C$1:$H$1,0))*(1+N3*0.01)</f>
        <v>1640.76</v>
      </c>
      <c r="T4" s="31">
        <f>INDEX($C$1:$H$5,4,MATCH(T$1,$C$1:$H$1,0))*(1+N3*0.01)</f>
        <v>1632.29</v>
      </c>
      <c r="U4" s="31">
        <f>INDEX($C$1:$H$5,4,MATCH(U$1,$C$1:$H$1,0))*(1+N3*0.01)</f>
        <v>1664.96</v>
      </c>
      <c r="V4" s="31">
        <f>INDEX($C$1:$H$5,4,MATCH(V$1,$C$1:$H$1,0))*(1+N3*0.01)</f>
        <v>1455.6299999999999</v>
      </c>
      <c r="W4" s="31">
        <f>INDEX($C$1:$H$5,4,MATCH(W$1,$C$1:$H$1,0))*(1+N3*0.01)</f>
        <v>1384.24</v>
      </c>
      <c r="X4" s="31">
        <f>INDEX($C$1:$H$5,4,MATCH(X$1,$C$1:$H$1,0))*(1+N3*0.01)</f>
        <v>1188.22</v>
      </c>
      <c r="Y4" s="39"/>
      <c r="Z4" s="39"/>
      <c r="AA4" s="39"/>
      <c r="AB4" s="39"/>
      <c r="AC4" s="29"/>
      <c r="AD4" s="39"/>
      <c r="AE4" s="39"/>
      <c r="AF4" s="39"/>
    </row>
    <row r="5" spans="1:33">
      <c r="A5" s="105"/>
      <c r="B5" s="6" t="s">
        <v>124</v>
      </c>
      <c r="C5" s="23">
        <v>531</v>
      </c>
      <c r="D5" s="23">
        <v>1031</v>
      </c>
      <c r="E5" s="23">
        <v>525</v>
      </c>
      <c r="F5" s="23">
        <v>822</v>
      </c>
      <c r="G5" s="23">
        <v>307</v>
      </c>
      <c r="H5" s="23">
        <v>785</v>
      </c>
      <c r="I5" s="108"/>
      <c r="L5" s="104"/>
      <c r="Q5" s="42"/>
      <c r="R5" s="29" t="s">
        <v>124</v>
      </c>
      <c r="S5" s="31">
        <f>INDEX($C$1:$H$5,5,MATCH(S$1,$C$1:$H$1,0))*(1+O3*0.01)</f>
        <v>626.57999999999993</v>
      </c>
      <c r="T5" s="31">
        <f>INDEX($C$1:$H$5,5,MATCH(T$1,$C$1:$H$1,0))*(1+O3*0.01)</f>
        <v>1216.58</v>
      </c>
      <c r="U5" s="31">
        <f>INDEX($C$1:$H$5,5,MATCH(U$1,$C$1:$H$1,0))*(1+O3*0.01)</f>
        <v>619.5</v>
      </c>
      <c r="V5" s="31">
        <f>INDEX($C$1:$H$5,5,MATCH(V$1,$C$1:$H$1,0))*(1+O3*0.01)</f>
        <v>969.95999999999992</v>
      </c>
      <c r="W5" s="31">
        <f>INDEX($C$1:$H$5,5,MATCH(W$1,$C$1:$H$1,0))*(1+O3*0.01)</f>
        <v>362.26</v>
      </c>
      <c r="X5" s="31">
        <f>INDEX($C$1:$H$5,5,MATCH(X$1,$C$1:$H$1,0))*(1+O3*0.01)</f>
        <v>926.3</v>
      </c>
      <c r="Y5" s="39"/>
      <c r="Z5" s="39"/>
      <c r="AA5" s="39"/>
      <c r="AB5" s="39"/>
      <c r="AC5" s="29"/>
      <c r="AD5" s="39"/>
      <c r="AE5" s="39"/>
      <c r="AF5" s="39"/>
    </row>
    <row r="6" spans="1:33">
      <c r="A6" s="105"/>
      <c r="C6" s="40"/>
      <c r="D6" s="40"/>
      <c r="E6" s="40"/>
      <c r="F6" s="40"/>
      <c r="G6" s="40"/>
      <c r="H6" s="40"/>
      <c r="I6" s="40"/>
      <c r="Q6" s="42"/>
      <c r="R6" s="29"/>
      <c r="S6" s="31"/>
      <c r="T6" s="31"/>
      <c r="U6" s="31"/>
      <c r="V6" s="31"/>
      <c r="W6" s="31"/>
      <c r="X6" s="31"/>
      <c r="Y6" s="39"/>
      <c r="Z6" s="39"/>
      <c r="AA6" s="39"/>
      <c r="AB6" s="39"/>
      <c r="AC6" s="29"/>
      <c r="AD6" s="39"/>
      <c r="AE6" s="39"/>
      <c r="AF6" s="39"/>
    </row>
    <row r="7" spans="1:33" s="20" customFormat="1" ht="11.25"/>
    <row r="8" spans="1:33">
      <c r="A8" s="168" t="s">
        <v>165</v>
      </c>
      <c r="B8" s="169"/>
      <c r="C8" s="169"/>
      <c r="D8" s="169"/>
      <c r="E8" s="169"/>
      <c r="F8" s="169"/>
      <c r="G8" s="169"/>
      <c r="H8" s="169"/>
      <c r="I8" s="170"/>
      <c r="J8" s="32"/>
      <c r="K8" s="32"/>
      <c r="L8" s="32"/>
      <c r="M8" s="32"/>
      <c r="N8" s="32"/>
      <c r="O8" s="32"/>
      <c r="P8" s="32"/>
      <c r="Q8" s="164" t="s">
        <v>111</v>
      </c>
      <c r="R8" s="165"/>
      <c r="S8" s="165"/>
      <c r="T8" s="165"/>
      <c r="U8" s="165"/>
      <c r="V8" s="165"/>
      <c r="W8" s="165"/>
      <c r="X8" s="166"/>
      <c r="Y8" s="167" t="s">
        <v>240</v>
      </c>
      <c r="Z8" s="167"/>
      <c r="AA8" s="167"/>
      <c r="AB8" s="167"/>
      <c r="AC8" s="167"/>
      <c r="AD8" s="164" t="s">
        <v>112</v>
      </c>
      <c r="AE8" s="165"/>
      <c r="AF8" s="165"/>
      <c r="AG8" s="166"/>
    </row>
    <row r="9" spans="1:33" s="110" customFormat="1">
      <c r="A9" s="33"/>
      <c r="B9" s="24" t="s">
        <v>31</v>
      </c>
      <c r="C9" s="24" t="s">
        <v>65</v>
      </c>
      <c r="D9" s="24" t="s">
        <v>241</v>
      </c>
      <c r="E9" s="24" t="s">
        <v>166</v>
      </c>
      <c r="F9" s="34" t="s">
        <v>113</v>
      </c>
      <c r="G9" s="34" t="s">
        <v>114</v>
      </c>
      <c r="H9" s="23" t="s">
        <v>167</v>
      </c>
      <c r="I9" s="24" t="s">
        <v>115</v>
      </c>
      <c r="J9" s="35"/>
      <c r="K9" s="35"/>
      <c r="L9" s="35"/>
      <c r="M9" s="35"/>
      <c r="N9" s="35"/>
      <c r="O9" s="35"/>
      <c r="P9" s="35"/>
      <c r="Q9" s="36" t="s">
        <v>33</v>
      </c>
      <c r="R9" s="37" t="s">
        <v>168</v>
      </c>
      <c r="S9" s="37" t="s">
        <v>35</v>
      </c>
      <c r="T9" s="37" t="s">
        <v>169</v>
      </c>
      <c r="U9" s="37" t="s">
        <v>37</v>
      </c>
      <c r="V9" s="37" t="s">
        <v>116</v>
      </c>
      <c r="W9" s="37" t="s">
        <v>170</v>
      </c>
      <c r="X9" s="37" t="s">
        <v>117</v>
      </c>
      <c r="Y9" s="37" t="s">
        <v>171</v>
      </c>
      <c r="Z9" s="37" t="s">
        <v>118</v>
      </c>
      <c r="AA9" s="37" t="s">
        <v>172</v>
      </c>
      <c r="AB9" s="37" t="s">
        <v>242</v>
      </c>
      <c r="AC9" s="37" t="s">
        <v>43</v>
      </c>
      <c r="AD9" s="38" t="s">
        <v>243</v>
      </c>
      <c r="AE9" s="36" t="s">
        <v>173</v>
      </c>
      <c r="AF9" s="37" t="s">
        <v>119</v>
      </c>
      <c r="AG9" s="37" t="s">
        <v>174</v>
      </c>
    </row>
    <row r="10" spans="1:33" ht="14.1" customHeight="1">
      <c r="A10" s="151" t="s">
        <v>146</v>
      </c>
      <c r="B10" s="46">
        <v>1</v>
      </c>
      <c r="C10" s="47" t="s">
        <v>146</v>
      </c>
      <c r="D10" s="46">
        <f t="shared" ref="D10:D15" si="1">ROUND(T10+Y10*($Q$3-1),0)*1.2</f>
        <v>614.4</v>
      </c>
      <c r="E10" s="67">
        <f>$S$3</f>
        <v>2272.92</v>
      </c>
      <c r="F10" s="46">
        <f>$S$4-AF10</f>
        <v>1441.56</v>
      </c>
      <c r="G10" s="46">
        <f>IF(AE10-$S$5&lt;0,1,AE10-$S$5)</f>
        <v>467.82000000000016</v>
      </c>
      <c r="H10" s="49">
        <f>IF(D10-F10&lt;0,1,IF(E10-G10&lt;0,-1,IF(D10-F10*2&lt;0,2,IF(E10-G10*2&lt;0,-2,IF(D10-F10*3&lt;0,3,IF(E10-G10*3&lt;0,-3,IF(D10-F10*4&lt;0,4,IF(E10-G10*4&lt;0,-4,-9))))))))</f>
        <v>1</v>
      </c>
      <c r="I10" s="46">
        <f>E10-(ROUNDUP(D10/F10,0)-1)*G10</f>
        <v>2272.92</v>
      </c>
      <c r="J10" s="68"/>
      <c r="K10" s="68"/>
      <c r="L10" s="68"/>
      <c r="M10" s="68"/>
      <c r="N10" s="68"/>
      <c r="O10" s="68"/>
      <c r="P10" s="68"/>
      <c r="Q10" s="51" t="s">
        <v>142</v>
      </c>
      <c r="R10" s="52">
        <v>6</v>
      </c>
      <c r="S10" s="52">
        <v>156</v>
      </c>
      <c r="T10" s="52">
        <v>160</v>
      </c>
      <c r="U10" s="53">
        <v>190</v>
      </c>
      <c r="V10" s="52">
        <v>52</v>
      </c>
      <c r="W10" s="52">
        <v>300</v>
      </c>
      <c r="X10" s="53">
        <f t="shared" ref="X10:X41" si="2">W10+V10+U10+T10</f>
        <v>702</v>
      </c>
      <c r="Y10" s="54">
        <v>8</v>
      </c>
      <c r="Z10" s="55">
        <v>9.5</v>
      </c>
      <c r="AA10" s="54">
        <v>2.6</v>
      </c>
      <c r="AB10" s="54">
        <v>8</v>
      </c>
      <c r="AC10" s="54">
        <f t="shared" ref="AC10:AC16" si="3">AB10+AA10+Z10+Y10</f>
        <v>28.1</v>
      </c>
      <c r="AD10" s="61">
        <f t="shared" ref="AD10:AD41" si="4">D10</f>
        <v>614.4</v>
      </c>
      <c r="AE10" s="69">
        <f>ROUND(U10+Z10*($Q$3-1),0)*1.8</f>
        <v>1094.4000000000001</v>
      </c>
      <c r="AF10" s="56">
        <f>ROUND(V10+AA10*($Q$3-1),0)*1.2</f>
        <v>199.2</v>
      </c>
      <c r="AG10" s="56">
        <f t="shared" ref="AG10:AG41" si="5">ROUND(W10+AB10*($Q$3-1),0)</f>
        <v>652</v>
      </c>
    </row>
    <row r="11" spans="1:33">
      <c r="A11" s="152"/>
      <c r="B11" s="46">
        <v>2</v>
      </c>
      <c r="C11" s="46" t="s">
        <v>244</v>
      </c>
      <c r="D11" s="46">
        <f t="shared" si="1"/>
        <v>566.4</v>
      </c>
      <c r="E11" s="48">
        <f>T$3</f>
        <v>2228.2800000000002</v>
      </c>
      <c r="F11" s="46">
        <f>$T$4-AF11</f>
        <v>1359.8899999999999</v>
      </c>
      <c r="G11" s="46">
        <f>IF(AE11-$T$5&lt;0,1,AE11-$T$5)</f>
        <v>1</v>
      </c>
      <c r="H11" s="49">
        <f>IF(E11-G11&lt;0,-1,IF(D11-F11&lt;0,1,IF(E11-G11*2&lt;0,-2,IF(D11-F11*2&lt;0,2,IF(E11-G11*3&lt;0,-3,IF(D11-F11*3&lt;0,3,IF(E11-G11*4&lt;0,-4,-9)))))))</f>
        <v>1</v>
      </c>
      <c r="I11" s="46">
        <f>E11-ROUNDUP(D11/F11,0)*G11</f>
        <v>2227.2800000000002</v>
      </c>
      <c r="J11" s="68"/>
      <c r="K11" s="68"/>
      <c r="L11" s="68"/>
      <c r="M11" s="68"/>
      <c r="N11" s="68"/>
      <c r="O11" s="68"/>
      <c r="P11" s="68"/>
      <c r="Q11" s="51" t="s">
        <v>125</v>
      </c>
      <c r="R11" s="52">
        <v>4</v>
      </c>
      <c r="S11" s="52">
        <v>128</v>
      </c>
      <c r="T11" s="52">
        <v>120</v>
      </c>
      <c r="U11" s="52">
        <v>73</v>
      </c>
      <c r="V11" s="52">
        <v>60</v>
      </c>
      <c r="W11" s="52">
        <v>120</v>
      </c>
      <c r="X11" s="52">
        <f t="shared" si="2"/>
        <v>373</v>
      </c>
      <c r="Y11" s="54">
        <v>8</v>
      </c>
      <c r="Z11" s="54">
        <v>4.9000000000000004</v>
      </c>
      <c r="AA11" s="54">
        <v>3.8</v>
      </c>
      <c r="AB11" s="54">
        <v>8</v>
      </c>
      <c r="AC11" s="54">
        <f t="shared" si="3"/>
        <v>24.700000000000003</v>
      </c>
      <c r="AD11" s="61">
        <f t="shared" si="4"/>
        <v>566.4</v>
      </c>
      <c r="AE11" s="70">
        <f>ROUND(U11+Z11*($Q$3-1),0)*1.8</f>
        <v>520.20000000000005</v>
      </c>
      <c r="AF11" s="56">
        <f>ROUND(V11+AA11*($Q$3-1),0)*1.2</f>
        <v>272.39999999999998</v>
      </c>
      <c r="AG11" s="56">
        <f t="shared" si="5"/>
        <v>472</v>
      </c>
    </row>
    <row r="12" spans="1:33">
      <c r="A12" s="152"/>
      <c r="B12" s="46">
        <v>3</v>
      </c>
      <c r="C12" s="46" t="s">
        <v>6</v>
      </c>
      <c r="D12" s="46">
        <f t="shared" si="1"/>
        <v>513.6</v>
      </c>
      <c r="E12" s="48">
        <f>U$3</f>
        <v>1687.64</v>
      </c>
      <c r="F12" s="46">
        <f>$U$4-AF12</f>
        <v>1306.1600000000001</v>
      </c>
      <c r="G12" s="46">
        <f>IF(AE12-$U$5&lt;0,1,AE12-$U$5)</f>
        <v>1</v>
      </c>
      <c r="H12" s="49">
        <f>IF(D12-F12&lt;0,1,IF(E12-G12&lt;0,-1,IF(D12-F12*2&lt;0,2,IF(E12-G12*2&lt;0,-2,IF(D12-F12*3&lt;0,3,IF(E12-G12*3&lt;0,-3,IF(D12-F12*4&lt;0,4,IF(E12-G12*4&lt;0,-4,-9))))))))</f>
        <v>1</v>
      </c>
      <c r="I12" s="46">
        <f>E12-(ROUNDUP(D12/F12,0)-1)*G12</f>
        <v>1687.64</v>
      </c>
      <c r="J12" s="68"/>
      <c r="K12" s="68"/>
      <c r="L12" s="68"/>
      <c r="M12" s="68"/>
      <c r="N12" s="68"/>
      <c r="O12" s="68"/>
      <c r="P12" s="68"/>
      <c r="Q12" s="51" t="s">
        <v>54</v>
      </c>
      <c r="R12" s="52">
        <v>4</v>
      </c>
      <c r="S12" s="52">
        <v>120</v>
      </c>
      <c r="T12" s="52">
        <v>120</v>
      </c>
      <c r="U12" s="52">
        <v>110</v>
      </c>
      <c r="V12" s="53">
        <v>110</v>
      </c>
      <c r="W12" s="52">
        <v>150</v>
      </c>
      <c r="X12" s="52">
        <f t="shared" si="2"/>
        <v>490</v>
      </c>
      <c r="Y12" s="54">
        <v>7</v>
      </c>
      <c r="Z12" s="54">
        <v>4.3</v>
      </c>
      <c r="AA12" s="54">
        <v>4.3</v>
      </c>
      <c r="AB12" s="54">
        <v>7</v>
      </c>
      <c r="AC12" s="54">
        <f t="shared" si="3"/>
        <v>22.6</v>
      </c>
      <c r="AD12" s="61">
        <f t="shared" si="4"/>
        <v>513.6</v>
      </c>
      <c r="AE12" s="70">
        <f>ROUND(U12+Z12*($Q$3-1),0)*1.8</f>
        <v>538.20000000000005</v>
      </c>
      <c r="AF12" s="56">
        <f>ROUND(V12+AA12*($Q$3-1),0)*1.2</f>
        <v>358.8</v>
      </c>
      <c r="AG12" s="56">
        <f t="shared" si="5"/>
        <v>458</v>
      </c>
    </row>
    <row r="13" spans="1:33">
      <c r="A13" s="152"/>
      <c r="B13" s="46">
        <v>4</v>
      </c>
      <c r="C13" s="47" t="s">
        <v>120</v>
      </c>
      <c r="D13" s="46">
        <f t="shared" si="1"/>
        <v>867.6</v>
      </c>
      <c r="E13" s="48">
        <f>V$3</f>
        <v>1886.04</v>
      </c>
      <c r="F13" s="46">
        <f>$V$4-AF13</f>
        <v>1280.4299999999998</v>
      </c>
      <c r="G13" s="46">
        <f>IF(AE13-$V$5&lt;0,1,AE13-$V$5)</f>
        <v>1</v>
      </c>
      <c r="H13" s="49">
        <f>IF(E13-G13&lt;0,-1,IF(D13-F13&lt;0,1,IF(E13-G13*2&lt;0,-2,IF(D13-F13*2&lt;0,2,IF(E13-G13*3&lt;0,-3,IF(D13-F13*3&lt;0,3,IF(E13-G13*4&lt;0,-4,-9)))))))</f>
        <v>1</v>
      </c>
      <c r="I13" s="46">
        <f>E13-ROUNDUP(D13/F13,0)*G13</f>
        <v>1885.04</v>
      </c>
      <c r="J13" s="68"/>
      <c r="K13" s="68"/>
      <c r="L13" s="68"/>
      <c r="M13" s="68"/>
      <c r="N13" s="68"/>
      <c r="O13" s="68"/>
      <c r="P13" s="68"/>
      <c r="Q13" s="51" t="s">
        <v>161</v>
      </c>
      <c r="R13" s="52">
        <v>5</v>
      </c>
      <c r="S13" s="52">
        <v>112</v>
      </c>
      <c r="T13" s="52">
        <v>195</v>
      </c>
      <c r="U13" s="53">
        <v>150</v>
      </c>
      <c r="V13" s="52">
        <v>54</v>
      </c>
      <c r="W13" s="52">
        <v>0</v>
      </c>
      <c r="X13" s="52">
        <f t="shared" si="2"/>
        <v>399</v>
      </c>
      <c r="Y13" s="55">
        <v>12</v>
      </c>
      <c r="Z13" s="55">
        <v>7.0603999999999996</v>
      </c>
      <c r="AA13" s="54">
        <v>2.0857000000000001</v>
      </c>
      <c r="AB13" s="54"/>
      <c r="AC13" s="54">
        <f t="shared" si="3"/>
        <v>21.146100000000001</v>
      </c>
      <c r="AD13" s="61">
        <f t="shared" si="4"/>
        <v>867.6</v>
      </c>
      <c r="AE13" s="69">
        <f>ROUND(U13+Z13*($Q$3-1),0)*1.8*1.04</f>
        <v>862.99200000000008</v>
      </c>
      <c r="AF13" s="56">
        <f>ROUND(V13+AA13*($Q$3-1),0)*1.2</f>
        <v>175.2</v>
      </c>
      <c r="AG13" s="56">
        <f t="shared" si="5"/>
        <v>0</v>
      </c>
    </row>
    <row r="14" spans="1:33">
      <c r="A14" s="152"/>
      <c r="B14" s="46">
        <v>5</v>
      </c>
      <c r="C14" s="47" t="s">
        <v>126</v>
      </c>
      <c r="D14" s="46">
        <f t="shared" si="1"/>
        <v>542.4</v>
      </c>
      <c r="E14" s="48">
        <f>W$3</f>
        <v>2131.56</v>
      </c>
      <c r="F14" s="46">
        <f>$W$4-AF14</f>
        <v>934.12</v>
      </c>
      <c r="G14" s="46">
        <f>IF(AE14-$W$5&lt;0,1,AE14-$W$5)</f>
        <v>1</v>
      </c>
      <c r="H14" s="49">
        <f>IF(D14-F14&lt;0,1,IF(E14-G14&lt;0,-1,IF(D14-F14*2&lt;0,2,IF(E14-G14*2&lt;0,-2,IF(D14-F14*3&lt;0,3,IF(E14-G14*3&lt;0,-3,IF(D14-F14*4&lt;0,4,IF(E14-G14*4&lt;0,-4,-9))))))))</f>
        <v>1</v>
      </c>
      <c r="I14" s="46">
        <f>E14-(ROUNDUP(D14/F14,0)-1)*G14</f>
        <v>2131.56</v>
      </c>
      <c r="J14" s="68"/>
      <c r="K14" s="68"/>
      <c r="L14" s="68"/>
      <c r="M14" s="68"/>
      <c r="N14" s="68"/>
      <c r="O14" s="68"/>
      <c r="P14" s="68"/>
      <c r="Q14" s="51" t="s">
        <v>153</v>
      </c>
      <c r="R14" s="52">
        <v>5</v>
      </c>
      <c r="S14" s="52">
        <v>124</v>
      </c>
      <c r="T14" s="52">
        <v>100</v>
      </c>
      <c r="U14" s="52">
        <v>1</v>
      </c>
      <c r="V14" s="53">
        <v>100</v>
      </c>
      <c r="W14" s="52">
        <v>120</v>
      </c>
      <c r="X14" s="52">
        <f t="shared" si="2"/>
        <v>321</v>
      </c>
      <c r="Y14" s="54">
        <v>8</v>
      </c>
      <c r="Z14" s="54"/>
      <c r="AA14" s="55">
        <v>5.4726999999999997</v>
      </c>
      <c r="AB14" s="54">
        <v>9</v>
      </c>
      <c r="AC14" s="54">
        <f t="shared" si="3"/>
        <v>22.4727</v>
      </c>
      <c r="AD14" s="61">
        <f t="shared" si="4"/>
        <v>542.4</v>
      </c>
      <c r="AE14" s="70">
        <f t="shared" ref="AE14:AE33" si="6">ROUND(U14+Z14*($Q$3-1),0)*1.8</f>
        <v>1.8</v>
      </c>
      <c r="AF14" s="57">
        <f>ROUND(V14+AA14*($Q$3-1),0)*1.2*1.1</f>
        <v>450.12</v>
      </c>
      <c r="AG14" s="56">
        <f t="shared" si="5"/>
        <v>516</v>
      </c>
    </row>
    <row r="15" spans="1:33">
      <c r="A15" s="153"/>
      <c r="B15" s="46">
        <v>6</v>
      </c>
      <c r="C15" s="46" t="s">
        <v>29</v>
      </c>
      <c r="D15" s="46">
        <f t="shared" si="1"/>
        <v>768</v>
      </c>
      <c r="E15" s="67">
        <f>X$3</f>
        <v>1773.2</v>
      </c>
      <c r="F15" s="46">
        <f>$X$4-AF15</f>
        <v>996.22</v>
      </c>
      <c r="G15" s="46">
        <f>IF(AE15-$X$5&lt;0,1,AE15-$X$5)</f>
        <v>1</v>
      </c>
      <c r="H15" s="49">
        <f>IF(E15-G15&lt;0,-1,IF(D15-F15&lt;0,1,IF(E15-G15*2&lt;0,-2,IF(D15-F15*2&lt;0,2,IF(E15-G15*3&lt;0,-3,IF(D15-F15*3&lt;0,3,IF(E15-G15*4&lt;0,-4,-9)))))))</f>
        <v>1</v>
      </c>
      <c r="I15" s="46">
        <f>E15-ROUNDUP(D15/F15,0)*G15</f>
        <v>1772.2</v>
      </c>
      <c r="J15" s="68"/>
      <c r="K15" s="68"/>
      <c r="L15" s="68"/>
      <c r="M15" s="68"/>
      <c r="N15" s="68"/>
      <c r="O15" s="68"/>
      <c r="P15" s="68"/>
      <c r="Q15" s="51" t="s">
        <v>54</v>
      </c>
      <c r="R15" s="52">
        <v>5</v>
      </c>
      <c r="S15" s="52">
        <v>164</v>
      </c>
      <c r="T15" s="52">
        <v>200</v>
      </c>
      <c r="U15" s="52">
        <v>136</v>
      </c>
      <c r="V15" s="52">
        <v>50</v>
      </c>
      <c r="W15" s="53">
        <v>360</v>
      </c>
      <c r="X15" s="53">
        <f t="shared" si="2"/>
        <v>746</v>
      </c>
      <c r="Y15" s="55">
        <v>10</v>
      </c>
      <c r="Z15" s="55">
        <v>6.8</v>
      </c>
      <c r="AA15" s="54">
        <v>2.5</v>
      </c>
      <c r="AB15" s="54">
        <v>10</v>
      </c>
      <c r="AC15" s="54">
        <f t="shared" si="3"/>
        <v>29.3</v>
      </c>
      <c r="AD15" s="61">
        <f t="shared" si="4"/>
        <v>768</v>
      </c>
      <c r="AE15" s="70">
        <f t="shared" si="6"/>
        <v>783</v>
      </c>
      <c r="AF15" s="56">
        <f t="shared" ref="AF15:AF21" si="7">ROUND(V15+AA15*($Q$3-1),0)*1.2</f>
        <v>192</v>
      </c>
      <c r="AG15" s="56">
        <f t="shared" si="5"/>
        <v>800</v>
      </c>
    </row>
    <row r="16" spans="1:33" ht="14.1" customHeight="1">
      <c r="A16" s="151" t="s">
        <v>1</v>
      </c>
      <c r="B16" s="6">
        <v>1</v>
      </c>
      <c r="C16" s="6" t="s">
        <v>1</v>
      </c>
      <c r="D16" s="6">
        <f t="shared" ref="D16:D21" si="8">ROUND(T16+Y16*($Q$3-1),0)*1.5</f>
        <v>672</v>
      </c>
      <c r="E16" s="71">
        <f>$S$3</f>
        <v>2272.92</v>
      </c>
      <c r="F16" s="46">
        <f>$S$4-AF16</f>
        <v>1190.76</v>
      </c>
      <c r="G16" s="46">
        <f>IF(AE16-$S$5&lt;0,1,AE16-$S$5)</f>
        <v>1</v>
      </c>
      <c r="H16" s="49">
        <f>IF(D16-F16&lt;0,1,IF(E16-G16&lt;0,-1,IF(D16-F16*2&lt;0,2,IF(E16-G16*2&lt;0,-2,IF(D16-F16*3&lt;0,3,IF(E16-G16*3&lt;0,-3,IF(D16-F16*4&lt;0,4,IF(E16-G16*4&lt;0,-4,-9))))))))</f>
        <v>1</v>
      </c>
      <c r="I16" s="46">
        <f>E16-(ROUNDUP(D16/F16,0)-1)*G16</f>
        <v>2272.92</v>
      </c>
      <c r="J16" s="68"/>
      <c r="K16" s="68"/>
      <c r="L16" s="68"/>
      <c r="M16" s="68"/>
      <c r="N16" s="68"/>
      <c r="O16" s="68"/>
      <c r="P16" s="68"/>
      <c r="Q16" s="58" t="s">
        <v>45</v>
      </c>
      <c r="R16" s="59">
        <v>6</v>
      </c>
      <c r="S16" s="59">
        <v>156</v>
      </c>
      <c r="T16" s="59">
        <v>140</v>
      </c>
      <c r="U16" s="59">
        <v>80</v>
      </c>
      <c r="V16" s="60">
        <v>120</v>
      </c>
      <c r="W16" s="60">
        <v>450</v>
      </c>
      <c r="X16" s="60">
        <f t="shared" si="2"/>
        <v>790</v>
      </c>
      <c r="Y16" s="54">
        <v>7</v>
      </c>
      <c r="Z16" s="54">
        <v>3.1</v>
      </c>
      <c r="AA16" s="55">
        <v>5.8</v>
      </c>
      <c r="AB16" s="55">
        <v>11</v>
      </c>
      <c r="AC16" s="54">
        <f t="shared" si="3"/>
        <v>26.900000000000002</v>
      </c>
      <c r="AD16" s="61">
        <f t="shared" si="4"/>
        <v>672</v>
      </c>
      <c r="AE16" s="72">
        <f t="shared" si="6"/>
        <v>388.8</v>
      </c>
      <c r="AF16" s="61">
        <f t="shared" si="7"/>
        <v>450</v>
      </c>
      <c r="AG16" s="61">
        <f t="shared" si="5"/>
        <v>934</v>
      </c>
    </row>
    <row r="17" spans="1:33">
      <c r="A17" s="152"/>
      <c r="B17" s="6">
        <v>2</v>
      </c>
      <c r="C17" s="6" t="s">
        <v>47</v>
      </c>
      <c r="D17" s="6">
        <f t="shared" si="8"/>
        <v>708</v>
      </c>
      <c r="E17" s="71">
        <f>T$3</f>
        <v>2228.2800000000002</v>
      </c>
      <c r="F17" s="46">
        <f>$T$4-AF17</f>
        <v>1352.69</v>
      </c>
      <c r="G17" s="46">
        <f>IF(AE17-$T$5&lt;0,1,AE17-$T$5)</f>
        <v>1</v>
      </c>
      <c r="H17" s="49">
        <f>IF(E17-G17&lt;0,-1,IF(D17-F17&lt;0,1,IF(E17-G17*2&lt;0,-2,IF(D17-F17*2&lt;0,2,IF(E17-G17*3&lt;0,-3,IF(D17-F17*3&lt;0,3,IF(E17-G17*4&lt;0,-4,-9)))))))</f>
        <v>1</v>
      </c>
      <c r="I17" s="46">
        <f>E17-ROUNDUP(D17/F17,0)*G17</f>
        <v>2227.2800000000002</v>
      </c>
      <c r="J17" s="68"/>
      <c r="K17" s="68"/>
      <c r="L17" s="68"/>
      <c r="M17" s="68"/>
      <c r="N17" s="68"/>
      <c r="O17" s="68"/>
      <c r="P17" s="68"/>
      <c r="Q17" s="58" t="s">
        <v>127</v>
      </c>
      <c r="R17" s="59">
        <v>5</v>
      </c>
      <c r="S17" s="59">
        <v>112</v>
      </c>
      <c r="T17" s="59">
        <v>120</v>
      </c>
      <c r="U17" s="59">
        <v>66</v>
      </c>
      <c r="V17" s="59">
        <v>57</v>
      </c>
      <c r="W17" s="59">
        <v>90</v>
      </c>
      <c r="X17" s="59">
        <f t="shared" si="2"/>
        <v>333</v>
      </c>
      <c r="Y17" s="54">
        <v>8</v>
      </c>
      <c r="Z17" s="54">
        <v>4.5</v>
      </c>
      <c r="AA17" s="54">
        <v>4</v>
      </c>
      <c r="AB17" s="54">
        <v>6</v>
      </c>
      <c r="AC17" s="54"/>
      <c r="AD17" s="61">
        <f t="shared" si="4"/>
        <v>708</v>
      </c>
      <c r="AE17" s="72">
        <f t="shared" si="6"/>
        <v>475.2</v>
      </c>
      <c r="AF17" s="61">
        <f t="shared" si="7"/>
        <v>279.59999999999997</v>
      </c>
      <c r="AG17" s="61">
        <f t="shared" si="5"/>
        <v>354</v>
      </c>
    </row>
    <row r="18" spans="1:33">
      <c r="A18" s="152"/>
      <c r="B18" s="6">
        <v>3</v>
      </c>
      <c r="C18" s="6" t="s">
        <v>48</v>
      </c>
      <c r="D18" s="6">
        <f t="shared" si="8"/>
        <v>708</v>
      </c>
      <c r="E18" s="71">
        <f>U$3</f>
        <v>1687.64</v>
      </c>
      <c r="F18" s="46">
        <f>$U$4-AF18</f>
        <v>1432.16</v>
      </c>
      <c r="G18" s="46">
        <f>IF(AE18-$U$5&lt;0,1,AE18-$U$5)</f>
        <v>1</v>
      </c>
      <c r="H18" s="49">
        <f>IF(D18-F18&lt;0,1,IF(E18-G18&lt;0,-1,IF(D18-F18*2&lt;0,2,IF(E18-G18*2&lt;0,-2,IF(D18-F18*3&lt;0,3,IF(E18-G18*3&lt;0,-3,IF(D18-F18*4&lt;0,4,IF(E18-G18*4&lt;0,-4,-9))))))))</f>
        <v>1</v>
      </c>
      <c r="I18" s="46">
        <f>E18-(ROUNDUP(D18/F18,0)-1)*G18</f>
        <v>1687.64</v>
      </c>
      <c r="J18" s="68"/>
      <c r="K18" s="68"/>
      <c r="L18" s="68"/>
      <c r="M18" s="68"/>
      <c r="N18" s="68"/>
      <c r="O18" s="68"/>
      <c r="P18" s="68"/>
      <c r="Q18" s="58" t="s">
        <v>28</v>
      </c>
      <c r="R18" s="59">
        <v>5</v>
      </c>
      <c r="S18" s="59">
        <v>120</v>
      </c>
      <c r="T18" s="59">
        <v>120</v>
      </c>
      <c r="U18" s="59">
        <v>72</v>
      </c>
      <c r="V18" s="59">
        <v>49</v>
      </c>
      <c r="W18" s="59">
        <v>105</v>
      </c>
      <c r="X18" s="59">
        <f t="shared" si="2"/>
        <v>346</v>
      </c>
      <c r="Y18" s="54">
        <v>8</v>
      </c>
      <c r="Z18" s="54">
        <v>4.8</v>
      </c>
      <c r="AA18" s="54">
        <v>3.3</v>
      </c>
      <c r="AB18" s="54">
        <v>7</v>
      </c>
      <c r="AC18" s="54">
        <f t="shared" ref="AC18:AC56" si="9">AB18+AA18+Z18+Y18</f>
        <v>23.1</v>
      </c>
      <c r="AD18" s="61">
        <f t="shared" si="4"/>
        <v>708</v>
      </c>
      <c r="AE18" s="72">
        <f t="shared" si="6"/>
        <v>509.40000000000003</v>
      </c>
      <c r="AF18" s="61">
        <f t="shared" si="7"/>
        <v>232.79999999999998</v>
      </c>
      <c r="AG18" s="61">
        <f t="shared" si="5"/>
        <v>413</v>
      </c>
    </row>
    <row r="19" spans="1:33">
      <c r="A19" s="152"/>
      <c r="B19" s="6">
        <v>4</v>
      </c>
      <c r="C19" s="6" t="s">
        <v>137</v>
      </c>
      <c r="D19" s="6">
        <f t="shared" si="8"/>
        <v>687</v>
      </c>
      <c r="E19" s="71">
        <f>V$3</f>
        <v>1886.04</v>
      </c>
      <c r="F19" s="46">
        <f>$V$4-AF19</f>
        <v>1167.6299999999999</v>
      </c>
      <c r="G19" s="46">
        <f>IF(AE19-$V$5&lt;0,1,AE19-$V$5)</f>
        <v>1</v>
      </c>
      <c r="H19" s="49">
        <f>IF(E19-G19&lt;0,-1,IF(D19-F19&lt;0,1,IF(E19-G19*2&lt;0,-2,IF(D19-F19*2&lt;0,2,IF(E19-G19*3&lt;0,-3,IF(D19-F19*3&lt;0,3,IF(E19-G19*4&lt;0,-4,-9)))))))</f>
        <v>1</v>
      </c>
      <c r="I19" s="46">
        <f>E19-ROUNDUP(D19/F19,0)*G19</f>
        <v>1885.04</v>
      </c>
      <c r="J19" s="68"/>
      <c r="K19" s="68"/>
      <c r="L19" s="68"/>
      <c r="M19" s="68"/>
      <c r="N19" s="68"/>
      <c r="O19" s="68"/>
      <c r="P19" s="68"/>
      <c r="Q19" s="58" t="s">
        <v>175</v>
      </c>
      <c r="R19" s="59">
        <v>4</v>
      </c>
      <c r="S19" s="59">
        <v>112</v>
      </c>
      <c r="T19" s="59">
        <v>150</v>
      </c>
      <c r="U19" s="59">
        <v>75</v>
      </c>
      <c r="V19" s="59">
        <v>95</v>
      </c>
      <c r="W19" s="59">
        <v>150</v>
      </c>
      <c r="X19" s="59">
        <f t="shared" si="2"/>
        <v>470</v>
      </c>
      <c r="Y19" s="54">
        <v>7</v>
      </c>
      <c r="Z19" s="54">
        <v>4.8</v>
      </c>
      <c r="AA19" s="54">
        <v>3.3</v>
      </c>
      <c r="AB19" s="54">
        <v>7</v>
      </c>
      <c r="AC19" s="54">
        <f t="shared" si="9"/>
        <v>22.1</v>
      </c>
      <c r="AD19" s="61">
        <f t="shared" si="4"/>
        <v>687</v>
      </c>
      <c r="AE19" s="72">
        <f t="shared" si="6"/>
        <v>514.80000000000007</v>
      </c>
      <c r="AF19" s="61">
        <f t="shared" si="7"/>
        <v>288</v>
      </c>
      <c r="AG19" s="61">
        <f t="shared" si="5"/>
        <v>458</v>
      </c>
    </row>
    <row r="20" spans="1:33">
      <c r="A20" s="152"/>
      <c r="B20" s="6">
        <v>5</v>
      </c>
      <c r="C20" s="62" t="s">
        <v>2</v>
      </c>
      <c r="D20" s="62">
        <f t="shared" si="8"/>
        <v>1152</v>
      </c>
      <c r="E20" s="73">
        <f>W$3</f>
        <v>2131.56</v>
      </c>
      <c r="F20" s="46">
        <f>$W$4-AF20</f>
        <v>1092.6400000000001</v>
      </c>
      <c r="G20" s="46">
        <f>IF(AE20-$W$5&lt;0,1,AE20-$W$5)</f>
        <v>318.14</v>
      </c>
      <c r="H20" s="49">
        <f>IF(D20-F20&lt;0,1,IF(E20-G20&lt;0,-1,IF(D20-F20*2&lt;0,2,IF(E20-G20*2&lt;0,-2,IF(D20-F20*3&lt;0,3,IF(E20-G20*3&lt;0,-3,IF(D20-F20*4&lt;0,4,IF(E20-G20*4&lt;0,-4,-9))))))))</f>
        <v>2</v>
      </c>
      <c r="I20" s="46">
        <f>E20-(ROUNDUP(D20/F20,0)-1)*G20</f>
        <v>1813.42</v>
      </c>
      <c r="J20" s="68"/>
      <c r="K20" s="68"/>
      <c r="L20" s="68"/>
      <c r="M20" s="68"/>
      <c r="N20" s="68"/>
      <c r="O20" s="68"/>
      <c r="P20" s="68"/>
      <c r="Q20" s="58" t="s">
        <v>3</v>
      </c>
      <c r="R20" s="59">
        <v>6</v>
      </c>
      <c r="S20" s="59">
        <v>176</v>
      </c>
      <c r="T20" s="60">
        <v>240</v>
      </c>
      <c r="U20" s="59">
        <v>118</v>
      </c>
      <c r="V20" s="59">
        <v>76</v>
      </c>
      <c r="W20" s="59">
        <v>300</v>
      </c>
      <c r="X20" s="60">
        <f t="shared" si="2"/>
        <v>734</v>
      </c>
      <c r="Y20" s="55">
        <v>12</v>
      </c>
      <c r="Z20" s="54">
        <v>5.9</v>
      </c>
      <c r="AA20" s="54">
        <v>3.8</v>
      </c>
      <c r="AB20" s="54">
        <v>10</v>
      </c>
      <c r="AC20" s="55">
        <f t="shared" si="9"/>
        <v>31.700000000000003</v>
      </c>
      <c r="AD20" s="61">
        <f t="shared" si="4"/>
        <v>1152</v>
      </c>
      <c r="AE20" s="74">
        <f t="shared" si="6"/>
        <v>680.4</v>
      </c>
      <c r="AF20" s="61">
        <f t="shared" si="7"/>
        <v>291.59999999999997</v>
      </c>
      <c r="AG20" s="61">
        <f t="shared" si="5"/>
        <v>740</v>
      </c>
    </row>
    <row r="21" spans="1:33">
      <c r="A21" s="153"/>
      <c r="B21" s="6">
        <v>6</v>
      </c>
      <c r="C21" s="6" t="s">
        <v>132</v>
      </c>
      <c r="D21" s="6">
        <f t="shared" si="8"/>
        <v>960</v>
      </c>
      <c r="E21" s="71">
        <f>X$3</f>
        <v>1773.2</v>
      </c>
      <c r="F21" s="46">
        <f>$X$4-AF21</f>
        <v>912.22</v>
      </c>
      <c r="G21" s="46">
        <f>IF(AE21-$X$5&lt;0,1,AE21-$X$5)</f>
        <v>1</v>
      </c>
      <c r="H21" s="49">
        <f>IF(E21-G21&lt;0,-1,IF(D21-F21&lt;0,1,IF(E21-G21*2&lt;0,-2,IF(D21-F21*2&lt;0,2,IF(E21-G21*3&lt;0,-3,IF(D21-F21*3&lt;0,3,IF(E21-G21*4&lt;0,-4,-9)))))))</f>
        <v>2</v>
      </c>
      <c r="I21" s="46">
        <f>E21-ROUNDUP(D21/F21,0)*G21</f>
        <v>1771.2</v>
      </c>
      <c r="J21" s="68"/>
      <c r="K21" s="68"/>
      <c r="L21" s="68"/>
      <c r="M21" s="68"/>
      <c r="N21" s="68"/>
      <c r="O21" s="68"/>
      <c r="P21" s="68"/>
      <c r="Q21" s="58" t="s">
        <v>50</v>
      </c>
      <c r="R21" s="59">
        <v>5</v>
      </c>
      <c r="S21" s="59">
        <v>164</v>
      </c>
      <c r="T21" s="59">
        <v>200</v>
      </c>
      <c r="U21" s="59">
        <v>120</v>
      </c>
      <c r="V21" s="59">
        <v>72</v>
      </c>
      <c r="W21" s="59">
        <v>300</v>
      </c>
      <c r="X21" s="59">
        <f t="shared" si="2"/>
        <v>692</v>
      </c>
      <c r="Y21" s="55">
        <v>10</v>
      </c>
      <c r="Z21" s="54">
        <v>6</v>
      </c>
      <c r="AA21" s="54">
        <v>3.6</v>
      </c>
      <c r="AB21" s="54">
        <v>10</v>
      </c>
      <c r="AC21" s="54">
        <f t="shared" si="9"/>
        <v>29.6</v>
      </c>
      <c r="AD21" s="61">
        <f t="shared" si="4"/>
        <v>960</v>
      </c>
      <c r="AE21" s="72">
        <f t="shared" si="6"/>
        <v>691.2</v>
      </c>
      <c r="AF21" s="61">
        <f t="shared" si="7"/>
        <v>276</v>
      </c>
      <c r="AG21" s="61">
        <f t="shared" si="5"/>
        <v>740</v>
      </c>
    </row>
    <row r="22" spans="1:33" ht="14.1" customHeight="1">
      <c r="A22" s="151" t="s">
        <v>2</v>
      </c>
      <c r="B22" s="6">
        <v>1</v>
      </c>
      <c r="C22" s="62" t="s">
        <v>2</v>
      </c>
      <c r="D22" s="6">
        <f t="shared" ref="D22:D27" si="10">ROUND(T22+Y22*($Q$3-1),0)*1.8</f>
        <v>1382.4</v>
      </c>
      <c r="E22" s="71">
        <f>$S$3</f>
        <v>2272.92</v>
      </c>
      <c r="F22" s="46">
        <f>$S$4-AF22</f>
        <v>1324.86</v>
      </c>
      <c r="G22" s="46">
        <f>IF(AE22-$S$5&lt;0,1,AE22-$S$5)</f>
        <v>53.82000000000005</v>
      </c>
      <c r="H22" s="49">
        <f>IF(D22-F22&lt;0,1,IF(E22-G22&lt;0,-1,IF(D22-F22*2&lt;0,2,IF(E22-G22*2&lt;0,-2,IF(D22-F22*3&lt;0,3,IF(E22-G22*3&lt;0,-3,IF(D22-F22*4&lt;0,4,IF(E22-G22*4&lt;0,-4,-9))))))))</f>
        <v>2</v>
      </c>
      <c r="I22" s="46">
        <f>E22-(ROUNDUP(D22/F22,0)-1)*G22</f>
        <v>2219.1</v>
      </c>
      <c r="J22" s="68"/>
      <c r="K22" s="68"/>
      <c r="L22" s="68"/>
      <c r="M22" s="68"/>
      <c r="N22" s="68"/>
      <c r="O22" s="68"/>
      <c r="P22" s="68"/>
      <c r="Q22" s="58" t="s">
        <v>3</v>
      </c>
      <c r="R22" s="59">
        <v>6</v>
      </c>
      <c r="S22" s="59">
        <v>176</v>
      </c>
      <c r="T22" s="60">
        <v>240</v>
      </c>
      <c r="U22" s="59">
        <v>118</v>
      </c>
      <c r="V22" s="59">
        <v>76</v>
      </c>
      <c r="W22" s="59">
        <v>300</v>
      </c>
      <c r="X22" s="60">
        <f t="shared" si="2"/>
        <v>734</v>
      </c>
      <c r="Y22" s="55">
        <v>12</v>
      </c>
      <c r="Z22" s="54">
        <v>5.9</v>
      </c>
      <c r="AA22" s="54">
        <v>3.8</v>
      </c>
      <c r="AB22" s="54">
        <v>10</v>
      </c>
      <c r="AC22" s="55">
        <f t="shared" si="9"/>
        <v>31.700000000000003</v>
      </c>
      <c r="AD22" s="61">
        <f t="shared" si="4"/>
        <v>1382.4</v>
      </c>
      <c r="AE22" s="74">
        <f t="shared" si="6"/>
        <v>680.4</v>
      </c>
      <c r="AF22" s="61">
        <f t="shared" ref="AF22:AF27" si="11">ROUND(V22+AA22*($Q$3-1),0)*1.3</f>
        <v>315.90000000000003</v>
      </c>
      <c r="AG22" s="61">
        <f t="shared" si="5"/>
        <v>740</v>
      </c>
    </row>
    <row r="23" spans="1:33">
      <c r="A23" s="152"/>
      <c r="B23" s="6">
        <v>2</v>
      </c>
      <c r="C23" s="6" t="s">
        <v>176</v>
      </c>
      <c r="D23" s="6">
        <f t="shared" si="10"/>
        <v>955.80000000000007</v>
      </c>
      <c r="E23" s="71">
        <f>T$3</f>
        <v>2228.2800000000002</v>
      </c>
      <c r="F23" s="46">
        <f>$T$4-AF23</f>
        <v>1456.79</v>
      </c>
      <c r="G23" s="46">
        <f>IF(AE23-$T$5&lt;0,1,AE23-$T$5)</f>
        <v>1</v>
      </c>
      <c r="H23" s="49">
        <f>IF(E23-G23&lt;0,-1,IF(D23-F23&lt;0,1,IF(E23-G23*2&lt;0,-2,IF(D23-F23*2&lt;0,2,IF(E23-G23*3&lt;0,-3,IF(D23-F23*3&lt;0,3,IF(E23-G23*4&lt;0,-4,-9)))))))</f>
        <v>1</v>
      </c>
      <c r="I23" s="46">
        <f>E23-ROUNDUP(D23/F23,0)*G23</f>
        <v>2227.2800000000002</v>
      </c>
      <c r="J23" s="68"/>
      <c r="K23" s="68"/>
      <c r="L23" s="68"/>
      <c r="M23" s="68"/>
      <c r="N23" s="68"/>
      <c r="O23" s="68"/>
      <c r="P23" s="68"/>
      <c r="Q23" s="58" t="s">
        <v>158</v>
      </c>
      <c r="R23" s="59">
        <v>3</v>
      </c>
      <c r="S23" s="59">
        <v>116</v>
      </c>
      <c r="T23" s="59">
        <v>135</v>
      </c>
      <c r="U23" s="59">
        <v>85</v>
      </c>
      <c r="V23" s="59">
        <v>34</v>
      </c>
      <c r="W23" s="59">
        <v>90</v>
      </c>
      <c r="X23" s="59">
        <f t="shared" si="2"/>
        <v>344</v>
      </c>
      <c r="Y23" s="54">
        <v>9</v>
      </c>
      <c r="Z23" s="54">
        <v>5.6856999999999998</v>
      </c>
      <c r="AA23" s="54">
        <v>2.2856999999999998</v>
      </c>
      <c r="AB23" s="54">
        <v>6</v>
      </c>
      <c r="AC23" s="54">
        <f t="shared" si="9"/>
        <v>22.971399999999999</v>
      </c>
      <c r="AD23" s="61">
        <f t="shared" si="4"/>
        <v>955.80000000000007</v>
      </c>
      <c r="AE23" s="72">
        <f t="shared" si="6"/>
        <v>603</v>
      </c>
      <c r="AF23" s="61">
        <f t="shared" si="11"/>
        <v>175.5</v>
      </c>
      <c r="AG23" s="61">
        <f t="shared" si="5"/>
        <v>354</v>
      </c>
    </row>
    <row r="24" spans="1:33">
      <c r="A24" s="152"/>
      <c r="B24" s="6">
        <v>3</v>
      </c>
      <c r="C24" s="6" t="s">
        <v>141</v>
      </c>
      <c r="D24" s="6">
        <f t="shared" si="10"/>
        <v>1062</v>
      </c>
      <c r="E24" s="71">
        <f>U$3</f>
        <v>1687.64</v>
      </c>
      <c r="F24" s="46">
        <f>$U$4-AF24</f>
        <v>1428.3600000000001</v>
      </c>
      <c r="G24" s="46">
        <f>IF(AE24-$U$5&lt;0,1,AE24-$U$5)</f>
        <v>1</v>
      </c>
      <c r="H24" s="49">
        <f>IF(D24-F24&lt;0,1,IF(E24-G24&lt;0,-1,IF(D24-F24*2&lt;0,2,IF(E24-G24*2&lt;0,-2,IF(D24-F24*3&lt;0,3,IF(E24-G24*3&lt;0,-3,IF(D24-F24*4&lt;0,4,IF(E24-G24*4&lt;0,-4,-9))))))))</f>
        <v>1</v>
      </c>
      <c r="I24" s="46">
        <f>E24-(ROUNDUP(D24/F24,0)-1)*G24</f>
        <v>1687.64</v>
      </c>
      <c r="J24" s="68"/>
      <c r="K24" s="68"/>
      <c r="L24" s="68"/>
      <c r="M24" s="68"/>
      <c r="N24" s="68"/>
      <c r="O24" s="68"/>
      <c r="P24" s="68"/>
      <c r="Q24" s="58" t="s">
        <v>54</v>
      </c>
      <c r="R24" s="59">
        <v>3</v>
      </c>
      <c r="S24" s="59">
        <v>124</v>
      </c>
      <c r="T24" s="59">
        <v>150</v>
      </c>
      <c r="U24" s="59">
        <v>75</v>
      </c>
      <c r="V24" s="59">
        <v>46</v>
      </c>
      <c r="W24" s="59">
        <v>90</v>
      </c>
      <c r="X24" s="59">
        <f t="shared" si="2"/>
        <v>361</v>
      </c>
      <c r="Y24" s="55">
        <v>10</v>
      </c>
      <c r="Z24" s="54">
        <v>5</v>
      </c>
      <c r="AA24" s="54">
        <v>3.1</v>
      </c>
      <c r="AB24" s="54">
        <v>6</v>
      </c>
      <c r="AC24" s="54">
        <f t="shared" si="9"/>
        <v>24.1</v>
      </c>
      <c r="AD24" s="61">
        <f t="shared" si="4"/>
        <v>1062</v>
      </c>
      <c r="AE24" s="72">
        <f t="shared" si="6"/>
        <v>531</v>
      </c>
      <c r="AF24" s="61">
        <f t="shared" si="11"/>
        <v>236.6</v>
      </c>
      <c r="AG24" s="61">
        <f t="shared" si="5"/>
        <v>354</v>
      </c>
    </row>
    <row r="25" spans="1:33">
      <c r="A25" s="152"/>
      <c r="B25" s="6">
        <v>4</v>
      </c>
      <c r="C25" s="6" t="s">
        <v>156</v>
      </c>
      <c r="D25" s="6">
        <f t="shared" si="10"/>
        <v>849.6</v>
      </c>
      <c r="E25" s="71">
        <f>V$3</f>
        <v>1886.04</v>
      </c>
      <c r="F25" s="46">
        <f>$V$4-AF25</f>
        <v>1224.2299999999998</v>
      </c>
      <c r="G25" s="46">
        <f>IF(AE25-$V$5&lt;0,1,AE25-$V$5)</f>
        <v>1</v>
      </c>
      <c r="H25" s="49">
        <f>IF(E25-G25&lt;0,-1,IF(D25-F25&lt;0,1,IF(E25-G25*2&lt;0,-2,IF(D25-F25*2&lt;0,2,IF(E25-G25*3&lt;0,-3,IF(D25-F25*3&lt;0,3,IF(E25-G25*4&lt;0,-4,-9)))))))</f>
        <v>1</v>
      </c>
      <c r="I25" s="46">
        <f>E25-ROUNDUP(D25/F25,0)*G25</f>
        <v>1885.04</v>
      </c>
      <c r="J25" s="68"/>
      <c r="K25" s="68"/>
      <c r="L25" s="68"/>
      <c r="M25" s="68"/>
      <c r="N25" s="68"/>
      <c r="O25" s="68"/>
      <c r="P25" s="68"/>
      <c r="Q25" s="58" t="s">
        <v>245</v>
      </c>
      <c r="R25" s="59">
        <v>4</v>
      </c>
      <c r="S25" s="59">
        <v>112</v>
      </c>
      <c r="T25" s="59">
        <v>120</v>
      </c>
      <c r="U25" s="59">
        <v>75</v>
      </c>
      <c r="V25" s="59">
        <v>46</v>
      </c>
      <c r="W25" s="59">
        <v>90</v>
      </c>
      <c r="X25" s="59">
        <f t="shared" si="2"/>
        <v>331</v>
      </c>
      <c r="Y25" s="54">
        <v>8</v>
      </c>
      <c r="Z25" s="54">
        <v>5</v>
      </c>
      <c r="AA25" s="54">
        <v>3</v>
      </c>
      <c r="AB25" s="54">
        <v>6</v>
      </c>
      <c r="AC25" s="54">
        <f t="shared" si="9"/>
        <v>22</v>
      </c>
      <c r="AD25" s="61">
        <f t="shared" si="4"/>
        <v>849.6</v>
      </c>
      <c r="AE25" s="72">
        <f t="shared" si="6"/>
        <v>531</v>
      </c>
      <c r="AF25" s="61">
        <f t="shared" si="11"/>
        <v>231.4</v>
      </c>
      <c r="AG25" s="61">
        <f t="shared" si="5"/>
        <v>354</v>
      </c>
    </row>
    <row r="26" spans="1:33">
      <c r="A26" s="152"/>
      <c r="B26" s="6">
        <v>5</v>
      </c>
      <c r="C26" s="62" t="s">
        <v>177</v>
      </c>
      <c r="D26" s="62">
        <f t="shared" si="10"/>
        <v>1886.4</v>
      </c>
      <c r="E26" s="73">
        <f>W$3</f>
        <v>2131.56</v>
      </c>
      <c r="F26" s="46">
        <f>$W$4-AF26</f>
        <v>1068.3399999999999</v>
      </c>
      <c r="G26" s="46">
        <f>IF(AE26-$W$5&lt;0,1,AE26-$W$5)</f>
        <v>94.94</v>
      </c>
      <c r="H26" s="49">
        <f>IF(D26-F26&lt;0,1,IF(E26-G26&lt;0,-1,IF(D26-F26*2&lt;0,2,IF(E26-G26*2&lt;0,-2,IF(D26-F26*3&lt;0,3,IF(E26-G26*3&lt;0,-3,IF(D26-F26*4&lt;0,4,IF(E26-G26*4&lt;0,-4,-9))))))))</f>
        <v>2</v>
      </c>
      <c r="I26" s="46">
        <f>E26-(ROUNDUP(D26/F26,0)-1)*G26</f>
        <v>2036.62</v>
      </c>
      <c r="J26" s="68"/>
      <c r="K26" s="68"/>
      <c r="L26" s="68"/>
      <c r="M26" s="68"/>
      <c r="N26" s="68"/>
      <c r="O26" s="68"/>
      <c r="P26" s="68"/>
      <c r="Q26" s="58" t="s">
        <v>131</v>
      </c>
      <c r="R26" s="59">
        <v>6</v>
      </c>
      <c r="S26" s="59">
        <v>184</v>
      </c>
      <c r="T26" s="59">
        <v>80</v>
      </c>
      <c r="U26" s="59">
        <v>30</v>
      </c>
      <c r="V26" s="59">
        <v>10</v>
      </c>
      <c r="W26" s="59">
        <v>50</v>
      </c>
      <c r="X26" s="59">
        <f t="shared" si="2"/>
        <v>170</v>
      </c>
      <c r="Y26" s="55">
        <v>22</v>
      </c>
      <c r="Z26" s="54">
        <v>5.0952000000000002</v>
      </c>
      <c r="AA26" s="55">
        <v>5.2857000000000003</v>
      </c>
      <c r="AB26" s="54">
        <v>8</v>
      </c>
      <c r="AC26" s="55">
        <f t="shared" si="9"/>
        <v>40.380899999999997</v>
      </c>
      <c r="AD26" s="61">
        <f t="shared" si="4"/>
        <v>1886.4</v>
      </c>
      <c r="AE26" s="72">
        <f t="shared" si="6"/>
        <v>457.2</v>
      </c>
      <c r="AF26" s="61">
        <f t="shared" si="11"/>
        <v>315.90000000000003</v>
      </c>
      <c r="AG26" s="61">
        <f t="shared" si="5"/>
        <v>402</v>
      </c>
    </row>
    <row r="27" spans="1:33">
      <c r="A27" s="153"/>
      <c r="B27" s="6">
        <v>6</v>
      </c>
      <c r="C27" s="62" t="s">
        <v>52</v>
      </c>
      <c r="D27" s="6">
        <f t="shared" si="10"/>
        <v>1152</v>
      </c>
      <c r="E27" s="71">
        <f>X$3</f>
        <v>1773.2</v>
      </c>
      <c r="F27" s="46">
        <f>$X$4-AF27</f>
        <v>921.72</v>
      </c>
      <c r="G27" s="46">
        <f>IF(AE27-$X$5&lt;0,1,AE27-$X$5)</f>
        <v>1</v>
      </c>
      <c r="H27" s="49">
        <f>IF(E27-G27&lt;0,-1,IF(D27-F27&lt;0,1,IF(E27-G27*2&lt;0,-2,IF(D27-F27*2&lt;0,2,IF(E27-G27*3&lt;0,-3,IF(D27-F27*3&lt;0,3,IF(E27-G27*4&lt;0,-4,-9)))))))</f>
        <v>2</v>
      </c>
      <c r="I27" s="46">
        <f>E27-ROUNDUP(D27/F27,0)*G27</f>
        <v>1771.2</v>
      </c>
      <c r="J27" s="68"/>
      <c r="K27" s="68"/>
      <c r="L27" s="68"/>
      <c r="M27" s="68"/>
      <c r="N27" s="68"/>
      <c r="O27" s="68"/>
      <c r="P27" s="68"/>
      <c r="Q27" s="58" t="s">
        <v>178</v>
      </c>
      <c r="R27" s="59">
        <v>6</v>
      </c>
      <c r="S27" s="59">
        <v>164</v>
      </c>
      <c r="T27" s="59">
        <v>200</v>
      </c>
      <c r="U27" s="59">
        <v>128</v>
      </c>
      <c r="V27" s="59">
        <v>64</v>
      </c>
      <c r="W27" s="59">
        <v>300</v>
      </c>
      <c r="X27" s="59">
        <f t="shared" si="2"/>
        <v>692</v>
      </c>
      <c r="Y27" s="55">
        <v>10</v>
      </c>
      <c r="Z27" s="54">
        <v>6.3929</v>
      </c>
      <c r="AA27" s="54">
        <v>3.1964000000000001</v>
      </c>
      <c r="AB27" s="54">
        <v>10</v>
      </c>
      <c r="AC27" s="54">
        <f t="shared" si="9"/>
        <v>29.589300000000001</v>
      </c>
      <c r="AD27" s="61">
        <f t="shared" si="4"/>
        <v>1152</v>
      </c>
      <c r="AE27" s="74">
        <f t="shared" si="6"/>
        <v>736.2</v>
      </c>
      <c r="AF27" s="61">
        <f t="shared" si="11"/>
        <v>266.5</v>
      </c>
      <c r="AG27" s="61">
        <f t="shared" si="5"/>
        <v>740</v>
      </c>
    </row>
    <row r="28" spans="1:33" ht="14.1" customHeight="1">
      <c r="A28" s="151" t="s">
        <v>57</v>
      </c>
      <c r="B28" s="6">
        <v>1</v>
      </c>
      <c r="C28" s="6" t="s">
        <v>57</v>
      </c>
      <c r="D28" s="6">
        <f t="shared" ref="D28:D39" si="12">ROUND(T28+Y28*($Q$3-1),0)*1.5</f>
        <v>960</v>
      </c>
      <c r="E28" s="71">
        <f>$S$3</f>
        <v>2272.92</v>
      </c>
      <c r="F28" s="46">
        <f>$S$4-AF28</f>
        <v>1349.16</v>
      </c>
      <c r="G28" s="46">
        <f>IF(AE28-$S$5&lt;0,1,AE28-$S$5)</f>
        <v>41.220000000000141</v>
      </c>
      <c r="H28" s="49">
        <f>IF(D28-F28&lt;0,1,IF(E28-G28&lt;0,-1,IF(D28-F28*2&lt;0,2,IF(E28-G28*2&lt;0,-2,IF(D28-F28*3&lt;0,3,IF(E28-G28*3&lt;0,-3,IF(D28-F28*4&lt;0,4,IF(E28-G28*4&lt;0,-4,-9))))))))</f>
        <v>1</v>
      </c>
      <c r="I28" s="46">
        <f>E28-(ROUNDUP(D28/F28,0)-1)*G28</f>
        <v>2272.92</v>
      </c>
      <c r="J28" s="68"/>
      <c r="K28" s="68"/>
      <c r="L28" s="68"/>
      <c r="M28" s="68"/>
      <c r="N28" s="68"/>
      <c r="O28" s="68"/>
      <c r="P28" s="68"/>
      <c r="Q28" s="58" t="s">
        <v>131</v>
      </c>
      <c r="R28" s="59">
        <v>5</v>
      </c>
      <c r="S28" s="59">
        <v>164</v>
      </c>
      <c r="T28" s="59">
        <v>200</v>
      </c>
      <c r="U28" s="59">
        <v>116</v>
      </c>
      <c r="V28" s="59">
        <v>76</v>
      </c>
      <c r="W28" s="59">
        <v>300</v>
      </c>
      <c r="X28" s="59">
        <f t="shared" si="2"/>
        <v>692</v>
      </c>
      <c r="Y28" s="55">
        <v>10</v>
      </c>
      <c r="Z28" s="54">
        <v>5.8</v>
      </c>
      <c r="AA28" s="54">
        <v>3.8</v>
      </c>
      <c r="AB28" s="54">
        <v>10</v>
      </c>
      <c r="AC28" s="54">
        <f t="shared" si="9"/>
        <v>29.6</v>
      </c>
      <c r="AD28" s="61">
        <f t="shared" si="4"/>
        <v>960</v>
      </c>
      <c r="AE28" s="72">
        <f t="shared" si="6"/>
        <v>667.80000000000007</v>
      </c>
      <c r="AF28" s="61">
        <f t="shared" ref="AF28:AF39" si="13">ROUND(V28+AA28*($Q$3-1),0)*1.2</f>
        <v>291.59999999999997</v>
      </c>
      <c r="AG28" s="61">
        <f t="shared" si="5"/>
        <v>740</v>
      </c>
    </row>
    <row r="29" spans="1:33">
      <c r="A29" s="152"/>
      <c r="B29" s="6">
        <v>2</v>
      </c>
      <c r="C29" s="6" t="s">
        <v>159</v>
      </c>
      <c r="D29" s="6">
        <f t="shared" si="12"/>
        <v>642</v>
      </c>
      <c r="E29" s="71">
        <f>T$3</f>
        <v>2228.2800000000002</v>
      </c>
      <c r="F29" s="46">
        <f>$T$4-AF29</f>
        <v>1434.29</v>
      </c>
      <c r="G29" s="46">
        <f>IF(AE29-$T$5&lt;0,1,AE29-$T$5)</f>
        <v>1</v>
      </c>
      <c r="H29" s="49">
        <f>IF(E29-G29&lt;0,-1,IF(D29-F29&lt;0,1,IF(E29-G29*2&lt;0,-2,IF(D29-F29*2&lt;0,2,IF(E29-G29*3&lt;0,-3,IF(D29-F29*3&lt;0,3,IF(E29-G29*4&lt;0,-4,-9)))))))</f>
        <v>1</v>
      </c>
      <c r="I29" s="46">
        <f>E29-ROUNDUP(D29/F29,0)*G29</f>
        <v>2227.2800000000002</v>
      </c>
      <c r="J29" s="68"/>
      <c r="K29" s="68"/>
      <c r="L29" s="68"/>
      <c r="M29" s="68"/>
      <c r="N29" s="68"/>
      <c r="O29" s="68"/>
      <c r="P29" s="68"/>
      <c r="Q29" s="58" t="s">
        <v>128</v>
      </c>
      <c r="R29" s="59">
        <v>4</v>
      </c>
      <c r="S29" s="59">
        <v>120</v>
      </c>
      <c r="T29" s="59">
        <v>120</v>
      </c>
      <c r="U29" s="59">
        <v>84</v>
      </c>
      <c r="V29" s="59">
        <v>42</v>
      </c>
      <c r="W29" s="59">
        <v>135</v>
      </c>
      <c r="X29" s="59">
        <f t="shared" si="2"/>
        <v>381</v>
      </c>
      <c r="Y29" s="54">
        <v>7</v>
      </c>
      <c r="Z29" s="54">
        <v>5.6</v>
      </c>
      <c r="AA29" s="54">
        <v>2.8</v>
      </c>
      <c r="AB29" s="54">
        <v>8</v>
      </c>
      <c r="AC29" s="54">
        <f t="shared" si="9"/>
        <v>23.4</v>
      </c>
      <c r="AD29" s="61">
        <f t="shared" si="4"/>
        <v>642</v>
      </c>
      <c r="AE29" s="72">
        <f t="shared" si="6"/>
        <v>594</v>
      </c>
      <c r="AF29" s="61">
        <f t="shared" si="13"/>
        <v>198</v>
      </c>
      <c r="AG29" s="61">
        <f t="shared" si="5"/>
        <v>487</v>
      </c>
    </row>
    <row r="30" spans="1:33">
      <c r="A30" s="152"/>
      <c r="B30" s="6">
        <v>3</v>
      </c>
      <c r="C30" s="6" t="s">
        <v>109</v>
      </c>
      <c r="D30" s="6">
        <f t="shared" si="12"/>
        <v>846</v>
      </c>
      <c r="E30" s="71">
        <f>U$3</f>
        <v>1687.64</v>
      </c>
      <c r="F30" s="46">
        <f>$U$4-AF30</f>
        <v>1374.56</v>
      </c>
      <c r="G30" s="46">
        <f>IF(AE30-$U$5&lt;0,1,AE30-$U$5)</f>
        <v>28.5</v>
      </c>
      <c r="H30" s="49">
        <f>IF(D30-F30&lt;0,1,IF(E30-G30&lt;0,-1,IF(D30-F30*2&lt;0,2,IF(E30-G30*2&lt;0,-2,IF(D30-F30*3&lt;0,3,IF(E30-G30*3&lt;0,-3,IF(D30-F30*4&lt;0,4,IF(E30-G30*4&lt;0,-4,-9))))))))</f>
        <v>1</v>
      </c>
      <c r="I30" s="46">
        <f>E30-(ROUNDUP(D30/F30,0)-1)*G30</f>
        <v>1687.64</v>
      </c>
      <c r="J30" s="68"/>
      <c r="K30" s="68"/>
      <c r="L30" s="68"/>
      <c r="M30" s="68"/>
      <c r="N30" s="68"/>
      <c r="O30" s="68"/>
      <c r="P30" s="68"/>
      <c r="Q30" s="58" t="s">
        <v>28</v>
      </c>
      <c r="R30" s="59">
        <v>3</v>
      </c>
      <c r="S30" s="59">
        <v>120</v>
      </c>
      <c r="T30" s="60">
        <v>300</v>
      </c>
      <c r="U30" s="60">
        <v>180</v>
      </c>
      <c r="V30" s="60">
        <v>150</v>
      </c>
      <c r="W30" s="60">
        <v>410</v>
      </c>
      <c r="X30" s="60">
        <f t="shared" si="2"/>
        <v>1040</v>
      </c>
      <c r="Y30" s="54">
        <v>6</v>
      </c>
      <c r="Z30" s="54">
        <v>4.0999999999999996</v>
      </c>
      <c r="AA30" s="54">
        <v>2.1</v>
      </c>
      <c r="AB30" s="54">
        <v>6</v>
      </c>
      <c r="AC30" s="54">
        <f t="shared" si="9"/>
        <v>18.2</v>
      </c>
      <c r="AD30" s="61">
        <f t="shared" si="4"/>
        <v>846</v>
      </c>
      <c r="AE30" s="72">
        <f t="shared" si="6"/>
        <v>648</v>
      </c>
      <c r="AF30" s="61">
        <f t="shared" si="13"/>
        <v>290.39999999999998</v>
      </c>
      <c r="AG30" s="61">
        <f t="shared" si="5"/>
        <v>674</v>
      </c>
    </row>
    <row r="31" spans="1:33">
      <c r="A31" s="152"/>
      <c r="B31" s="6">
        <v>4</v>
      </c>
      <c r="C31" s="6" t="s">
        <v>129</v>
      </c>
      <c r="D31" s="6">
        <f t="shared" si="12"/>
        <v>768</v>
      </c>
      <c r="E31" s="71">
        <f>V$3</f>
        <v>1886.04</v>
      </c>
      <c r="F31" s="46">
        <f>$V$4-AF31</f>
        <v>1184.4299999999998</v>
      </c>
      <c r="G31" s="46">
        <f>IF(AE31-$V$5&lt;0,1,AE31-$V$5)</f>
        <v>1</v>
      </c>
      <c r="H31" s="49">
        <f>IF(E31-G31&lt;0,-1,IF(D31-F31&lt;0,1,IF(E31-G31*2&lt;0,-2,IF(D31-F31*2&lt;0,2,IF(E31-G31*3&lt;0,-3,IF(D31-F31*3&lt;0,3,IF(E31-G31*4&lt;0,-4,-9)))))))</f>
        <v>1</v>
      </c>
      <c r="I31" s="46">
        <f>E31-ROUNDUP(D31/F31,0)*G31</f>
        <v>1885.04</v>
      </c>
      <c r="J31" s="68"/>
      <c r="K31" s="68"/>
      <c r="L31" s="68"/>
      <c r="M31" s="68"/>
      <c r="N31" s="68"/>
      <c r="O31" s="68"/>
      <c r="P31" s="68"/>
      <c r="Q31" s="58" t="s">
        <v>50</v>
      </c>
      <c r="R31" s="59">
        <v>5</v>
      </c>
      <c r="S31" s="59">
        <v>112</v>
      </c>
      <c r="T31" s="59">
        <v>160</v>
      </c>
      <c r="U31" s="59">
        <v>80</v>
      </c>
      <c r="V31" s="59">
        <v>90</v>
      </c>
      <c r="W31" s="59">
        <v>100</v>
      </c>
      <c r="X31" s="59">
        <f t="shared" si="2"/>
        <v>430</v>
      </c>
      <c r="Y31" s="54">
        <v>8</v>
      </c>
      <c r="Z31" s="54">
        <v>5.0999999999999996</v>
      </c>
      <c r="AA31" s="54">
        <v>3.1</v>
      </c>
      <c r="AB31" s="54">
        <v>7</v>
      </c>
      <c r="AC31" s="54">
        <f t="shared" si="9"/>
        <v>23.2</v>
      </c>
      <c r="AD31" s="61">
        <f t="shared" si="4"/>
        <v>768</v>
      </c>
      <c r="AE31" s="72">
        <f t="shared" si="6"/>
        <v>547.20000000000005</v>
      </c>
      <c r="AF31" s="61">
        <f t="shared" si="13"/>
        <v>271.2</v>
      </c>
      <c r="AG31" s="61">
        <f t="shared" si="5"/>
        <v>408</v>
      </c>
    </row>
    <row r="32" spans="1:33">
      <c r="A32" s="152"/>
      <c r="B32" s="6">
        <v>5</v>
      </c>
      <c r="C32" s="6" t="s">
        <v>58</v>
      </c>
      <c r="D32" s="6">
        <f t="shared" si="12"/>
        <v>864</v>
      </c>
      <c r="E32" s="73">
        <f>W$3</f>
        <v>2131.56</v>
      </c>
      <c r="F32" s="46">
        <f>$W$4-AF32</f>
        <v>1115.44</v>
      </c>
      <c r="G32" s="46">
        <f>IF(AE32-$W$5&lt;0,1,AE32-$W$5)</f>
        <v>318.14</v>
      </c>
      <c r="H32" s="49">
        <f>IF(D32-F32&lt;0,1,IF(E32-G32&lt;0,-1,IF(D32-F32*2&lt;0,2,IF(E32-G32*2&lt;0,-2,IF(D32-F32*3&lt;0,3,IF(E32-G32*3&lt;0,-3,IF(D32-F32*4&lt;0,4,IF(E32-G32*4&lt;0,-4,-9))))))))</f>
        <v>1</v>
      </c>
      <c r="I32" s="46">
        <f>E32-(ROUNDUP(D32/F32,0)-1)*G32</f>
        <v>2131.56</v>
      </c>
      <c r="J32" s="68"/>
      <c r="K32" s="68"/>
      <c r="L32" s="68"/>
      <c r="M32" s="68"/>
      <c r="N32" s="68"/>
      <c r="O32" s="68"/>
      <c r="P32" s="68"/>
      <c r="Q32" s="58" t="s">
        <v>59</v>
      </c>
      <c r="R32" s="59">
        <v>5</v>
      </c>
      <c r="S32" s="59">
        <v>164</v>
      </c>
      <c r="T32" s="59">
        <v>180</v>
      </c>
      <c r="U32" s="59">
        <v>118</v>
      </c>
      <c r="V32" s="59">
        <v>70</v>
      </c>
      <c r="W32" s="60">
        <v>330</v>
      </c>
      <c r="X32" s="59">
        <f t="shared" si="2"/>
        <v>698</v>
      </c>
      <c r="Y32" s="54">
        <v>9</v>
      </c>
      <c r="Z32" s="54">
        <v>5.9</v>
      </c>
      <c r="AA32" s="54">
        <v>3.5</v>
      </c>
      <c r="AB32" s="55">
        <v>11</v>
      </c>
      <c r="AC32" s="54">
        <f t="shared" si="9"/>
        <v>29.4</v>
      </c>
      <c r="AD32" s="61">
        <f t="shared" si="4"/>
        <v>864</v>
      </c>
      <c r="AE32" s="72">
        <f t="shared" si="6"/>
        <v>680.4</v>
      </c>
      <c r="AF32" s="61">
        <f t="shared" si="13"/>
        <v>268.8</v>
      </c>
      <c r="AG32" s="61">
        <f t="shared" si="5"/>
        <v>814</v>
      </c>
    </row>
    <row r="33" spans="1:33">
      <c r="A33" s="153"/>
      <c r="B33" s="6">
        <v>6</v>
      </c>
      <c r="C33" s="6" t="s">
        <v>122</v>
      </c>
      <c r="D33" s="75">
        <f t="shared" si="12"/>
        <v>960</v>
      </c>
      <c r="E33" s="71">
        <f>X$3</f>
        <v>1773.2</v>
      </c>
      <c r="F33" s="46">
        <f>$X$4-AF33</f>
        <v>788.62000000000012</v>
      </c>
      <c r="G33" s="46">
        <f>IF(AE33-$X$5&lt;0,1,AE33-$X$5)</f>
        <v>1</v>
      </c>
      <c r="H33" s="49">
        <f>IF(E33-G33&lt;0,-1,IF(D33-F33&lt;0,1,IF(E33-G33*2&lt;0,-2,IF(D33-F33*2&lt;0,2,IF(E33-G33*3&lt;0,-3,IF(D33-F33*3&lt;0,3,IF(E33-G33*4&lt;0,-4,-9)))))))</f>
        <v>2</v>
      </c>
      <c r="I33" s="46">
        <f>E33-ROUNDUP(D33/F33,0)*G33</f>
        <v>1771.2</v>
      </c>
      <c r="J33" s="68"/>
      <c r="K33" s="68"/>
      <c r="L33" s="68"/>
      <c r="M33" s="68"/>
      <c r="N33" s="68"/>
      <c r="O33" s="68"/>
      <c r="P33" s="68"/>
      <c r="Q33" s="58" t="s">
        <v>130</v>
      </c>
      <c r="R33" s="59">
        <v>6</v>
      </c>
      <c r="S33" s="59">
        <v>160</v>
      </c>
      <c r="T33" s="59">
        <v>200</v>
      </c>
      <c r="U33" s="59">
        <v>88</v>
      </c>
      <c r="V33" s="60">
        <v>104</v>
      </c>
      <c r="W33" s="59">
        <v>270</v>
      </c>
      <c r="X33" s="59">
        <f t="shared" si="2"/>
        <v>662</v>
      </c>
      <c r="Y33" s="55">
        <v>10</v>
      </c>
      <c r="Z33" s="54">
        <v>4.4000000000000004</v>
      </c>
      <c r="AA33" s="55">
        <v>5.2</v>
      </c>
      <c r="AB33" s="54">
        <v>10</v>
      </c>
      <c r="AC33" s="54">
        <f t="shared" si="9"/>
        <v>29.6</v>
      </c>
      <c r="AD33" s="61">
        <f t="shared" si="4"/>
        <v>960</v>
      </c>
      <c r="AE33" s="72">
        <f t="shared" si="6"/>
        <v>507.6</v>
      </c>
      <c r="AF33" s="61">
        <f t="shared" si="13"/>
        <v>399.59999999999997</v>
      </c>
      <c r="AG33" s="61">
        <f t="shared" si="5"/>
        <v>710</v>
      </c>
    </row>
    <row r="34" spans="1:33" ht="14.1" customHeight="1">
      <c r="A34" s="151" t="s">
        <v>179</v>
      </c>
      <c r="B34" s="46">
        <v>1</v>
      </c>
      <c r="C34" s="46" t="s">
        <v>179</v>
      </c>
      <c r="D34" s="46">
        <f t="shared" si="12"/>
        <v>480</v>
      </c>
      <c r="E34" s="71">
        <f>$S$3</f>
        <v>2272.92</v>
      </c>
      <c r="F34" s="46">
        <f>$S$4-AF34</f>
        <v>1220.76</v>
      </c>
      <c r="G34" s="46">
        <f>IF(AE34-$S$5&lt;0,1,AE34-$S$5)</f>
        <v>1</v>
      </c>
      <c r="H34" s="49">
        <f>IF(D34-F34&lt;0,1,IF(E34-G34&lt;0,-1,IF(D34-F34*2&lt;0,2,IF(E34-G34*2&lt;0,-2,IF(D34-F34*3&lt;0,3,IF(E34-G34*3&lt;0,-3,IF(D34-F34*4&lt;0,4,IF(E34-G34*4&lt;0,-4,-9))))))))</f>
        <v>1</v>
      </c>
      <c r="I34" s="46">
        <f>E34-(ROUNDUP(D34/F34,0)-1)*G34</f>
        <v>2272.92</v>
      </c>
      <c r="J34" s="68"/>
      <c r="K34" s="68"/>
      <c r="L34" s="68"/>
      <c r="M34" s="68"/>
      <c r="N34" s="68"/>
      <c r="O34" s="68"/>
      <c r="P34" s="68"/>
      <c r="Q34" s="51" t="s">
        <v>54</v>
      </c>
      <c r="R34" s="52">
        <v>5</v>
      </c>
      <c r="S34" s="52">
        <v>112</v>
      </c>
      <c r="T34" s="52">
        <v>100</v>
      </c>
      <c r="U34" s="52">
        <v>60</v>
      </c>
      <c r="V34" s="52">
        <v>95</v>
      </c>
      <c r="W34" s="52">
        <v>150</v>
      </c>
      <c r="X34" s="52">
        <f t="shared" si="2"/>
        <v>405</v>
      </c>
      <c r="Y34" s="54">
        <v>5</v>
      </c>
      <c r="Z34" s="54">
        <v>3.0769000000000002</v>
      </c>
      <c r="AA34" s="55">
        <v>5.7949000000000002</v>
      </c>
      <c r="AB34" s="54">
        <v>9</v>
      </c>
      <c r="AC34" s="54">
        <f t="shared" si="9"/>
        <v>22.8718</v>
      </c>
      <c r="AD34" s="61">
        <f t="shared" si="4"/>
        <v>480</v>
      </c>
      <c r="AE34" s="70">
        <f t="shared" ref="AE34:AE39" si="14">ROUND(U34+Z34*($Q$3-1),0)*1.5</f>
        <v>292.5</v>
      </c>
      <c r="AF34" s="56">
        <f t="shared" si="13"/>
        <v>420</v>
      </c>
      <c r="AG34" s="56">
        <f t="shared" si="5"/>
        <v>546</v>
      </c>
    </row>
    <row r="35" spans="1:33">
      <c r="A35" s="152"/>
      <c r="B35" s="46">
        <v>2</v>
      </c>
      <c r="C35" s="46" t="s">
        <v>57</v>
      </c>
      <c r="D35" s="46">
        <f t="shared" si="12"/>
        <v>960</v>
      </c>
      <c r="E35" s="71">
        <f>T$3</f>
        <v>2228.2800000000002</v>
      </c>
      <c r="F35" s="46">
        <f>$T$4-AF35</f>
        <v>1340.69</v>
      </c>
      <c r="G35" s="46">
        <f>IF(AE35-$T$5&lt;0,1,AE35-$T$5)</f>
        <v>1</v>
      </c>
      <c r="H35" s="49">
        <f>IF(E35-G35&lt;0,-1,IF(D35-F35&lt;0,1,IF(E35-G35*2&lt;0,-2,IF(D35-F35*2&lt;0,2,IF(E35-G35*3&lt;0,-3,IF(D35-F35*3&lt;0,3,IF(E35-G35*4&lt;0,-4,-9)))))))</f>
        <v>1</v>
      </c>
      <c r="I35" s="46">
        <f>E35-ROUNDUP(D35/F35,0)*G35</f>
        <v>2227.2800000000002</v>
      </c>
      <c r="J35" s="68"/>
      <c r="K35" s="68"/>
      <c r="L35" s="68"/>
      <c r="M35" s="68"/>
      <c r="N35" s="68"/>
      <c r="O35" s="68"/>
      <c r="P35" s="68"/>
      <c r="Q35" s="51" t="s">
        <v>131</v>
      </c>
      <c r="R35" s="52">
        <v>5</v>
      </c>
      <c r="S35" s="52">
        <v>164</v>
      </c>
      <c r="T35" s="52">
        <v>200</v>
      </c>
      <c r="U35" s="52">
        <v>116</v>
      </c>
      <c r="V35" s="52">
        <v>76</v>
      </c>
      <c r="W35" s="52">
        <v>300</v>
      </c>
      <c r="X35" s="52">
        <f t="shared" si="2"/>
        <v>692</v>
      </c>
      <c r="Y35" s="55">
        <v>10</v>
      </c>
      <c r="Z35" s="54">
        <v>5.8</v>
      </c>
      <c r="AA35" s="54">
        <v>3.8</v>
      </c>
      <c r="AB35" s="54">
        <v>10</v>
      </c>
      <c r="AC35" s="54">
        <f t="shared" si="9"/>
        <v>29.6</v>
      </c>
      <c r="AD35" s="61">
        <f t="shared" si="4"/>
        <v>960</v>
      </c>
      <c r="AE35" s="70">
        <f t="shared" si="14"/>
        <v>556.5</v>
      </c>
      <c r="AF35" s="56">
        <f t="shared" si="13"/>
        <v>291.59999999999997</v>
      </c>
      <c r="AG35" s="56">
        <f t="shared" si="5"/>
        <v>740</v>
      </c>
    </row>
    <row r="36" spans="1:33">
      <c r="A36" s="152"/>
      <c r="B36" s="46">
        <v>3</v>
      </c>
      <c r="C36" s="46" t="s">
        <v>154</v>
      </c>
      <c r="D36" s="46">
        <f t="shared" si="12"/>
        <v>648</v>
      </c>
      <c r="E36" s="71">
        <f>U$3</f>
        <v>1687.64</v>
      </c>
      <c r="F36" s="46">
        <f>$U$4-AF36</f>
        <v>1270.1600000000001</v>
      </c>
      <c r="G36" s="46">
        <f>IF(AE36-$U$5&lt;0,1,AE36-$U$5)</f>
        <v>1</v>
      </c>
      <c r="H36" s="49">
        <f>IF(D36-F36&lt;0,1,IF(E36-G36&lt;0,-1,IF(D36-F36*2&lt;0,2,IF(E36-G36*2&lt;0,-2,IF(D36-F36*3&lt;0,3,IF(E36-G36*3&lt;0,-3,IF(D36-F36*4&lt;0,4,IF(E36-G36*4&lt;0,-4,-9))))))))</f>
        <v>1</v>
      </c>
      <c r="I36" s="46">
        <f>E36-(ROUNDUP(D36/F36,0)-1)*G36</f>
        <v>1687.64</v>
      </c>
      <c r="J36" s="68"/>
      <c r="K36" s="68"/>
      <c r="L36" s="68"/>
      <c r="M36" s="68"/>
      <c r="N36" s="68"/>
      <c r="O36" s="68"/>
      <c r="P36" s="68"/>
      <c r="Q36" s="51" t="s">
        <v>110</v>
      </c>
      <c r="R36" s="52">
        <v>4</v>
      </c>
      <c r="S36" s="52">
        <v>112</v>
      </c>
      <c r="T36" s="52">
        <v>80</v>
      </c>
      <c r="U36" s="52">
        <v>75</v>
      </c>
      <c r="V36" s="53">
        <v>105</v>
      </c>
      <c r="W36" s="52">
        <v>80</v>
      </c>
      <c r="X36" s="52">
        <f t="shared" si="2"/>
        <v>340</v>
      </c>
      <c r="Y36" s="54">
        <v>8</v>
      </c>
      <c r="Z36" s="54">
        <v>3.9</v>
      </c>
      <c r="AA36" s="55">
        <v>5.0999999999999996</v>
      </c>
      <c r="AB36" s="54">
        <v>7</v>
      </c>
      <c r="AC36" s="54">
        <f t="shared" si="9"/>
        <v>24</v>
      </c>
      <c r="AD36" s="61">
        <f t="shared" si="4"/>
        <v>648</v>
      </c>
      <c r="AE36" s="70">
        <f t="shared" si="14"/>
        <v>370.5</v>
      </c>
      <c r="AF36" s="56">
        <f t="shared" si="13"/>
        <v>394.8</v>
      </c>
      <c r="AG36" s="56">
        <f t="shared" si="5"/>
        <v>388</v>
      </c>
    </row>
    <row r="37" spans="1:33">
      <c r="A37" s="152"/>
      <c r="B37" s="46">
        <v>4</v>
      </c>
      <c r="C37" s="46" t="s">
        <v>6</v>
      </c>
      <c r="D37" s="46">
        <f t="shared" si="12"/>
        <v>642</v>
      </c>
      <c r="E37" s="71">
        <f>V$3</f>
        <v>1886.04</v>
      </c>
      <c r="F37" s="46">
        <f>$V$4-AF37</f>
        <v>1096.83</v>
      </c>
      <c r="G37" s="46">
        <f>IF(AE37-$V$5&lt;0,1,AE37-$V$5)</f>
        <v>1</v>
      </c>
      <c r="H37" s="49">
        <f>IF(E37-G37&lt;0,-1,IF(D37-F37&lt;0,1,IF(E37-G37*2&lt;0,-2,IF(D37-F37*2&lt;0,2,IF(E37-G37*3&lt;0,-3,IF(D37-F37*3&lt;0,3,IF(E37-G37*4&lt;0,-4,-9)))))))</f>
        <v>1</v>
      </c>
      <c r="I37" s="46">
        <f>E37-ROUNDUP(D37/F37,0)*G37</f>
        <v>1885.04</v>
      </c>
      <c r="J37" s="68"/>
      <c r="K37" s="68"/>
      <c r="L37" s="68"/>
      <c r="M37" s="68"/>
      <c r="N37" s="68"/>
      <c r="O37" s="68"/>
      <c r="P37" s="68"/>
      <c r="Q37" s="51" t="s">
        <v>54</v>
      </c>
      <c r="R37" s="52">
        <v>4</v>
      </c>
      <c r="S37" s="52">
        <v>120</v>
      </c>
      <c r="T37" s="52">
        <v>120</v>
      </c>
      <c r="U37" s="52">
        <v>110</v>
      </c>
      <c r="V37" s="53">
        <v>110</v>
      </c>
      <c r="W37" s="52">
        <v>150</v>
      </c>
      <c r="X37" s="52">
        <f t="shared" si="2"/>
        <v>490</v>
      </c>
      <c r="Y37" s="54">
        <v>7</v>
      </c>
      <c r="Z37" s="54">
        <v>4.3</v>
      </c>
      <c r="AA37" s="54">
        <v>4.3</v>
      </c>
      <c r="AB37" s="54">
        <v>7</v>
      </c>
      <c r="AC37" s="54">
        <f t="shared" si="9"/>
        <v>22.6</v>
      </c>
      <c r="AD37" s="61">
        <f t="shared" si="4"/>
        <v>642</v>
      </c>
      <c r="AE37" s="70">
        <f t="shared" si="14"/>
        <v>448.5</v>
      </c>
      <c r="AF37" s="56">
        <f t="shared" si="13"/>
        <v>358.8</v>
      </c>
      <c r="AG37" s="56">
        <f t="shared" si="5"/>
        <v>458</v>
      </c>
    </row>
    <row r="38" spans="1:33">
      <c r="A38" s="152"/>
      <c r="B38" s="46">
        <v>5</v>
      </c>
      <c r="C38" s="46" t="s">
        <v>206</v>
      </c>
      <c r="D38" s="46">
        <f t="shared" si="12"/>
        <v>708</v>
      </c>
      <c r="E38" s="73">
        <f>W$3</f>
        <v>2131.56</v>
      </c>
      <c r="F38" s="46">
        <f>$W$4-AF38</f>
        <v>1186.24</v>
      </c>
      <c r="G38" s="46">
        <f>IF(AE38-$W$5&lt;0,1,AE38-$W$5)</f>
        <v>105.74000000000001</v>
      </c>
      <c r="H38" s="49">
        <f>IF(D38-F38&lt;0,1,IF(E38-G38&lt;0,-1,IF(D38-F38*2&lt;0,2,IF(E38-G38*2&lt;0,-2,IF(D38-F38*3&lt;0,3,IF(E38-G38*3&lt;0,-3,IF(D38-F38*4&lt;0,4,IF(E38-G38*4&lt;0,-4,-9))))))))</f>
        <v>1</v>
      </c>
      <c r="I38" s="46">
        <f>E38-(ROUNDUP(D38/F38,0)-1)*G38</f>
        <v>2131.56</v>
      </c>
      <c r="J38" s="68"/>
      <c r="K38" s="68"/>
      <c r="L38" s="68"/>
      <c r="M38" s="68"/>
      <c r="N38" s="68"/>
      <c r="O38" s="68"/>
      <c r="P38" s="68"/>
      <c r="Q38" s="51" t="s">
        <v>163</v>
      </c>
      <c r="R38" s="52">
        <v>4</v>
      </c>
      <c r="S38" s="52">
        <v>112</v>
      </c>
      <c r="T38" s="52">
        <v>120</v>
      </c>
      <c r="U38" s="52">
        <v>79</v>
      </c>
      <c r="V38" s="52">
        <v>42</v>
      </c>
      <c r="W38" s="52">
        <v>90</v>
      </c>
      <c r="X38" s="52">
        <f t="shared" si="2"/>
        <v>331</v>
      </c>
      <c r="Y38" s="54">
        <v>8</v>
      </c>
      <c r="Z38" s="54">
        <v>5.3</v>
      </c>
      <c r="AA38" s="54">
        <v>2.8</v>
      </c>
      <c r="AB38" s="54">
        <v>6</v>
      </c>
      <c r="AC38" s="54">
        <f t="shared" si="9"/>
        <v>22.1</v>
      </c>
      <c r="AD38" s="61">
        <f t="shared" si="4"/>
        <v>708</v>
      </c>
      <c r="AE38" s="70">
        <f t="shared" si="14"/>
        <v>468</v>
      </c>
      <c r="AF38" s="56">
        <f t="shared" si="13"/>
        <v>198</v>
      </c>
      <c r="AG38" s="56">
        <f t="shared" si="5"/>
        <v>354</v>
      </c>
    </row>
    <row r="39" spans="1:33">
      <c r="A39" s="153"/>
      <c r="B39" s="46">
        <v>6</v>
      </c>
      <c r="C39" s="46" t="s">
        <v>58</v>
      </c>
      <c r="D39" s="46">
        <f t="shared" si="12"/>
        <v>864</v>
      </c>
      <c r="E39" s="71">
        <f>X$3</f>
        <v>1773.2</v>
      </c>
      <c r="F39" s="46">
        <f>$X$4-AF39</f>
        <v>919.42000000000007</v>
      </c>
      <c r="G39" s="46">
        <f>IF(AE39-$X$5&lt;0,1,AE39-$X$5)</f>
        <v>1</v>
      </c>
      <c r="H39" s="49">
        <f>IF(E39-G39&lt;0,-1,IF(D39-F39&lt;0,1,IF(E39-G39*2&lt;0,-2,IF(D39-F39*2&lt;0,2,IF(E39-G39*3&lt;0,-3,IF(D39-F39*3&lt;0,3,IF(E39-G39*4&lt;0,-4,-9)))))))</f>
        <v>1</v>
      </c>
      <c r="I39" s="46">
        <f>E39-ROUNDUP(D39/F39,0)*G39</f>
        <v>1772.2</v>
      </c>
      <c r="J39" s="68"/>
      <c r="K39" s="68"/>
      <c r="L39" s="68"/>
      <c r="M39" s="68"/>
      <c r="N39" s="68"/>
      <c r="O39" s="68"/>
      <c r="P39" s="68"/>
      <c r="Q39" s="51" t="s">
        <v>59</v>
      </c>
      <c r="R39" s="52">
        <v>5</v>
      </c>
      <c r="S39" s="52">
        <v>164</v>
      </c>
      <c r="T39" s="52">
        <v>180</v>
      </c>
      <c r="U39" s="52">
        <v>118</v>
      </c>
      <c r="V39" s="52">
        <v>70</v>
      </c>
      <c r="W39" s="53">
        <v>330</v>
      </c>
      <c r="X39" s="52">
        <f t="shared" si="2"/>
        <v>698</v>
      </c>
      <c r="Y39" s="54">
        <v>9</v>
      </c>
      <c r="Z39" s="54">
        <v>5.9</v>
      </c>
      <c r="AA39" s="54">
        <v>3.5</v>
      </c>
      <c r="AB39" s="55">
        <v>11</v>
      </c>
      <c r="AC39" s="54">
        <f t="shared" si="9"/>
        <v>29.4</v>
      </c>
      <c r="AD39" s="61">
        <f t="shared" si="4"/>
        <v>864</v>
      </c>
      <c r="AE39" s="70">
        <f t="shared" si="14"/>
        <v>567</v>
      </c>
      <c r="AF39" s="56">
        <f t="shared" si="13"/>
        <v>268.8</v>
      </c>
      <c r="AG39" s="56">
        <f t="shared" si="5"/>
        <v>814</v>
      </c>
    </row>
    <row r="40" spans="1:33" ht="14.1" customHeight="1">
      <c r="A40" s="151" t="s">
        <v>177</v>
      </c>
      <c r="B40" s="6">
        <v>1</v>
      </c>
      <c r="C40" s="62" t="s">
        <v>177</v>
      </c>
      <c r="D40" s="62">
        <f t="shared" ref="D40:D45" si="15">ROUND(T40+Y40*($Q$3-1),0)*1.8</f>
        <v>1886.4</v>
      </c>
      <c r="E40" s="67">
        <f>$S$3</f>
        <v>2272.92</v>
      </c>
      <c r="F40" s="46">
        <f>$S$4-AF40</f>
        <v>1251.96</v>
      </c>
      <c r="G40" s="46">
        <f>IF(AE40-$S$5&lt;0,1,AE40-$S$5)</f>
        <v>1</v>
      </c>
      <c r="H40" s="49">
        <f>IF(D40-F40&lt;0,1,IF(E40-G40&lt;0,-1,IF(D40-F40*2&lt;0,2,IF(E40-G40*2&lt;0,-2,IF(D40-F40*3&lt;0,3,IF(E40-G40*3&lt;0,-3,IF(D40-F40*4&lt;0,4,IF(E40-G40*4&lt;0,-4,-9))))))))</f>
        <v>2</v>
      </c>
      <c r="I40" s="46">
        <f>E40-(ROUNDUP(D40/F40,0)-1)*G40</f>
        <v>2271.92</v>
      </c>
      <c r="J40" s="68"/>
      <c r="K40" s="68"/>
      <c r="L40" s="68"/>
      <c r="M40" s="68"/>
      <c r="N40" s="68"/>
      <c r="O40" s="68"/>
      <c r="P40" s="68"/>
      <c r="Q40" s="58" t="s">
        <v>131</v>
      </c>
      <c r="R40" s="59">
        <v>6</v>
      </c>
      <c r="S40" s="59">
        <v>184</v>
      </c>
      <c r="T40" s="59">
        <v>80</v>
      </c>
      <c r="U40" s="59">
        <v>30</v>
      </c>
      <c r="V40" s="59">
        <v>10</v>
      </c>
      <c r="W40" s="59">
        <v>50</v>
      </c>
      <c r="X40" s="59">
        <f t="shared" si="2"/>
        <v>170</v>
      </c>
      <c r="Y40" s="55">
        <v>22</v>
      </c>
      <c r="Z40" s="54">
        <v>5.0952000000000002</v>
      </c>
      <c r="AA40" s="55">
        <v>5.2857000000000003</v>
      </c>
      <c r="AB40" s="54">
        <v>8</v>
      </c>
      <c r="AC40" s="55">
        <f t="shared" si="9"/>
        <v>40.380899999999997</v>
      </c>
      <c r="AD40" s="61">
        <f t="shared" si="4"/>
        <v>1886.4</v>
      </c>
      <c r="AE40" s="72">
        <f t="shared" ref="AE40:AF45" si="16">ROUND(U40+Z40*($Q$3-1),0)*1.6</f>
        <v>406.40000000000003</v>
      </c>
      <c r="AF40" s="61">
        <f t="shared" si="16"/>
        <v>388.8</v>
      </c>
      <c r="AG40" s="61">
        <f t="shared" si="5"/>
        <v>402</v>
      </c>
    </row>
    <row r="41" spans="1:33">
      <c r="A41" s="152"/>
      <c r="B41" s="6">
        <v>2</v>
      </c>
      <c r="C41" s="6" t="s">
        <v>244</v>
      </c>
      <c r="D41" s="6">
        <f t="shared" si="15"/>
        <v>849.6</v>
      </c>
      <c r="E41" s="48">
        <f>T$3</f>
        <v>2228.2800000000002</v>
      </c>
      <c r="F41" s="46">
        <f>$T$4-AF41</f>
        <v>1269.0899999999999</v>
      </c>
      <c r="G41" s="46">
        <f>IF(AE41-$T$5&lt;0,1,AE41-$T$5)</f>
        <v>1</v>
      </c>
      <c r="H41" s="49">
        <f>IF(E41-G41&lt;0,-1,IF(D41-F41&lt;0,1,IF(E41-G41*2&lt;0,-2,IF(D41-F41*2&lt;0,2,IF(E41-G41*3&lt;0,-3,IF(D41-F41*3&lt;0,3,IF(E41-G41*4&lt;0,-4,-9)))))))</f>
        <v>1</v>
      </c>
      <c r="I41" s="46">
        <f>E41-ROUNDUP(D41/F41,0)*G41</f>
        <v>2227.2800000000002</v>
      </c>
      <c r="J41" s="68"/>
      <c r="K41" s="68"/>
      <c r="L41" s="68"/>
      <c r="M41" s="68"/>
      <c r="N41" s="68"/>
      <c r="O41" s="68"/>
      <c r="P41" s="68"/>
      <c r="Q41" s="58" t="s">
        <v>125</v>
      </c>
      <c r="R41" s="59">
        <v>4</v>
      </c>
      <c r="S41" s="59">
        <v>128</v>
      </c>
      <c r="T41" s="59">
        <v>120</v>
      </c>
      <c r="U41" s="59">
        <v>73</v>
      </c>
      <c r="V41" s="59">
        <v>60</v>
      </c>
      <c r="W41" s="59">
        <v>120</v>
      </c>
      <c r="X41" s="59">
        <f t="shared" si="2"/>
        <v>373</v>
      </c>
      <c r="Y41" s="54">
        <v>8</v>
      </c>
      <c r="Z41" s="54">
        <v>4.9000000000000004</v>
      </c>
      <c r="AA41" s="54">
        <v>3.8</v>
      </c>
      <c r="AB41" s="54">
        <v>8</v>
      </c>
      <c r="AC41" s="54">
        <f t="shared" si="9"/>
        <v>24.700000000000003</v>
      </c>
      <c r="AD41" s="61">
        <f t="shared" si="4"/>
        <v>849.6</v>
      </c>
      <c r="AE41" s="72">
        <f t="shared" si="16"/>
        <v>462.40000000000003</v>
      </c>
      <c r="AF41" s="61">
        <f t="shared" si="16"/>
        <v>363.20000000000005</v>
      </c>
      <c r="AG41" s="61">
        <f t="shared" si="5"/>
        <v>472</v>
      </c>
    </row>
    <row r="42" spans="1:33">
      <c r="A42" s="152"/>
      <c r="B42" s="6">
        <v>3</v>
      </c>
      <c r="C42" s="6" t="s">
        <v>159</v>
      </c>
      <c r="D42" s="6">
        <f t="shared" si="15"/>
        <v>770.4</v>
      </c>
      <c r="E42" s="48">
        <f>U$3</f>
        <v>1687.64</v>
      </c>
      <c r="F42" s="46">
        <f>$U$4-AF42</f>
        <v>1400.96</v>
      </c>
      <c r="G42" s="46">
        <f>IF(AE42-$U$5&lt;0,1,AE42-$U$5)</f>
        <v>1</v>
      </c>
      <c r="H42" s="49">
        <f>IF(D42-F42&lt;0,1,IF(E42-G42&lt;0,-1,IF(D42-F42*2&lt;0,2,IF(E42-G42*2&lt;0,-2,IF(D42-F42*3&lt;0,3,IF(E42-G42*3&lt;0,-3,IF(D42-F42*4&lt;0,4,IF(E42-G42*4&lt;0,-4,-9))))))))</f>
        <v>1</v>
      </c>
      <c r="I42" s="46">
        <f>E42-(ROUNDUP(D42/F42,0)-1)*G42</f>
        <v>1687.64</v>
      </c>
      <c r="J42" s="68"/>
      <c r="K42" s="68"/>
      <c r="L42" s="68"/>
      <c r="M42" s="68"/>
      <c r="N42" s="68"/>
      <c r="O42" s="68"/>
      <c r="P42" s="68"/>
      <c r="Q42" s="58" t="s">
        <v>128</v>
      </c>
      <c r="R42" s="59">
        <v>4</v>
      </c>
      <c r="S42" s="59">
        <v>120</v>
      </c>
      <c r="T42" s="59">
        <v>120</v>
      </c>
      <c r="U42" s="59">
        <v>84</v>
      </c>
      <c r="V42" s="59">
        <v>42</v>
      </c>
      <c r="W42" s="59">
        <v>135</v>
      </c>
      <c r="X42" s="59">
        <f t="shared" ref="X42:X73" si="17">W42+V42+U42+T42</f>
        <v>381</v>
      </c>
      <c r="Y42" s="54">
        <v>7</v>
      </c>
      <c r="Z42" s="54">
        <v>5.6</v>
      </c>
      <c r="AA42" s="54">
        <v>2.8</v>
      </c>
      <c r="AB42" s="54">
        <v>8</v>
      </c>
      <c r="AC42" s="54">
        <f t="shared" si="9"/>
        <v>23.4</v>
      </c>
      <c r="AD42" s="61">
        <f t="shared" ref="AD42:AD73" si="18">D42</f>
        <v>770.4</v>
      </c>
      <c r="AE42" s="72">
        <f t="shared" si="16"/>
        <v>528</v>
      </c>
      <c r="AF42" s="61">
        <f t="shared" si="16"/>
        <v>264</v>
      </c>
      <c r="AG42" s="61">
        <f t="shared" ref="AG42:AG73" si="19">ROUND(W42+AB42*($Q$3-1),0)</f>
        <v>487</v>
      </c>
    </row>
    <row r="43" spans="1:33">
      <c r="A43" s="152"/>
      <c r="B43" s="6">
        <v>4</v>
      </c>
      <c r="C43" s="6" t="s">
        <v>180</v>
      </c>
      <c r="D43" s="6">
        <f t="shared" si="15"/>
        <v>745.2</v>
      </c>
      <c r="E43" s="48">
        <f>V$3</f>
        <v>1886.04</v>
      </c>
      <c r="F43" s="46">
        <f>$V$4-AF43</f>
        <v>1281.2299999999998</v>
      </c>
      <c r="G43" s="46">
        <f>IF(AE43-$V$5&lt;0,1,AE43-$V$5)</f>
        <v>1</v>
      </c>
      <c r="H43" s="49">
        <f>IF(E43-G43&lt;0,-1,IF(D43-F43&lt;0,1,IF(E43-G43*2&lt;0,-2,IF(D43-F43*2&lt;0,2,IF(E43-G43*3&lt;0,-3,IF(D43-F43*3&lt;0,3,IF(E43-G43*4&lt;0,-4,-9)))))))</f>
        <v>1</v>
      </c>
      <c r="I43" s="46">
        <f>E43-ROUNDUP(D43/F43,0)*G43</f>
        <v>1885.04</v>
      </c>
      <c r="J43" s="68"/>
      <c r="K43" s="68"/>
      <c r="L43" s="68"/>
      <c r="M43" s="68"/>
      <c r="N43" s="68"/>
      <c r="O43" s="68"/>
      <c r="P43" s="68"/>
      <c r="Q43" s="58" t="s">
        <v>54</v>
      </c>
      <c r="R43" s="59">
        <v>5</v>
      </c>
      <c r="S43" s="59">
        <v>112</v>
      </c>
      <c r="T43" s="59">
        <v>150</v>
      </c>
      <c r="U43" s="59">
        <v>105</v>
      </c>
      <c r="V43" s="59">
        <v>30</v>
      </c>
      <c r="W43" s="59">
        <v>180</v>
      </c>
      <c r="X43" s="59">
        <f t="shared" si="17"/>
        <v>465</v>
      </c>
      <c r="Y43" s="54">
        <v>6</v>
      </c>
      <c r="Z43" s="54">
        <v>5.2857000000000003</v>
      </c>
      <c r="AA43" s="54">
        <v>1.7857000000000001</v>
      </c>
      <c r="AB43" s="54">
        <v>9</v>
      </c>
      <c r="AC43" s="54">
        <f t="shared" si="9"/>
        <v>22.071400000000001</v>
      </c>
      <c r="AD43" s="61">
        <f t="shared" si="18"/>
        <v>745.2</v>
      </c>
      <c r="AE43" s="72">
        <f t="shared" si="16"/>
        <v>540.80000000000007</v>
      </c>
      <c r="AF43" s="61">
        <f t="shared" si="16"/>
        <v>174.4</v>
      </c>
      <c r="AG43" s="61">
        <f t="shared" si="19"/>
        <v>576</v>
      </c>
    </row>
    <row r="44" spans="1:33">
      <c r="A44" s="152"/>
      <c r="B44" s="6">
        <v>5</v>
      </c>
      <c r="C44" s="62" t="s">
        <v>27</v>
      </c>
      <c r="D44" s="62">
        <f t="shared" si="15"/>
        <v>1490.4</v>
      </c>
      <c r="E44" s="48">
        <f>W$3</f>
        <v>2131.56</v>
      </c>
      <c r="F44" s="46">
        <f>$W$4-AF44</f>
        <v>1025.8399999999999</v>
      </c>
      <c r="G44" s="46">
        <f>IF(AE44-$W$5&lt;0,1,AE44-$W$5)</f>
        <v>258.54000000000008</v>
      </c>
      <c r="H44" s="49">
        <f>IF(D44-F44&lt;0,1,IF(E44-G44&lt;0,-1,IF(D44-F44*2&lt;0,2,IF(E44-G44*2&lt;0,-2,IF(D44-F44*3&lt;0,3,IF(E44-G44*3&lt;0,-3,IF(D44-F44*4&lt;0,4,IF(E44-G44*4&lt;0,-4,-9))))))))</f>
        <v>2</v>
      </c>
      <c r="I44" s="46">
        <f>E44-(ROUNDUP(D44/F44,0)-1)*G44</f>
        <v>1873.02</v>
      </c>
      <c r="J44" s="68"/>
      <c r="K44" s="68"/>
      <c r="L44" s="68"/>
      <c r="M44" s="68"/>
      <c r="N44" s="68"/>
      <c r="O44" s="68"/>
      <c r="P44" s="68"/>
      <c r="Q44" s="58" t="s">
        <v>28</v>
      </c>
      <c r="R44" s="59">
        <v>5</v>
      </c>
      <c r="S44" s="59">
        <v>164</v>
      </c>
      <c r="T44" s="60">
        <v>300</v>
      </c>
      <c r="U44" s="59">
        <v>120</v>
      </c>
      <c r="V44" s="59">
        <v>70</v>
      </c>
      <c r="W44" s="59">
        <v>200</v>
      </c>
      <c r="X44" s="59">
        <f t="shared" si="17"/>
        <v>690</v>
      </c>
      <c r="Y44" s="55">
        <v>12</v>
      </c>
      <c r="Z44" s="54">
        <v>6.1</v>
      </c>
      <c r="AA44" s="54">
        <v>3.5</v>
      </c>
      <c r="AB44" s="54">
        <v>8</v>
      </c>
      <c r="AC44" s="54">
        <f t="shared" si="9"/>
        <v>29.6</v>
      </c>
      <c r="AD44" s="61">
        <f t="shared" si="18"/>
        <v>1490.4</v>
      </c>
      <c r="AE44" s="72">
        <f t="shared" si="16"/>
        <v>620.80000000000007</v>
      </c>
      <c r="AF44" s="61">
        <f t="shared" si="16"/>
        <v>358.40000000000003</v>
      </c>
      <c r="AG44" s="61">
        <f t="shared" si="19"/>
        <v>552</v>
      </c>
    </row>
    <row r="45" spans="1:33">
      <c r="A45" s="153"/>
      <c r="B45" s="6">
        <v>6</v>
      </c>
      <c r="C45" s="6" t="s">
        <v>2</v>
      </c>
      <c r="D45" s="62">
        <f t="shared" si="15"/>
        <v>1382.4</v>
      </c>
      <c r="E45" s="67">
        <f>X$3</f>
        <v>1773.2</v>
      </c>
      <c r="F45" s="46">
        <f>$X$4-AF45</f>
        <v>799.42000000000007</v>
      </c>
      <c r="G45" s="46">
        <f>IF(AE45-$X$5&lt;0,1,AE45-$X$5)</f>
        <v>1</v>
      </c>
      <c r="H45" s="49">
        <f>IF(E45-G45&lt;0,-1,IF(D45-F45&lt;0,1,IF(E45-G45*2&lt;0,-2,IF(D45-F45*2&lt;0,2,IF(E45-G45*3&lt;0,-3,IF(D45-F45*3&lt;0,3,IF(E45-G45*4&lt;0,-4,-9)))))))</f>
        <v>2</v>
      </c>
      <c r="I45" s="46">
        <f>E45-ROUNDUP(D45/F45,0)*G45</f>
        <v>1771.2</v>
      </c>
      <c r="J45" s="68"/>
      <c r="K45" s="68"/>
      <c r="L45" s="68"/>
      <c r="M45" s="68"/>
      <c r="N45" s="68"/>
      <c r="O45" s="68"/>
      <c r="P45" s="68"/>
      <c r="Q45" s="58" t="s">
        <v>3</v>
      </c>
      <c r="R45" s="59">
        <v>6</v>
      </c>
      <c r="S45" s="59">
        <v>176</v>
      </c>
      <c r="T45" s="60">
        <v>240</v>
      </c>
      <c r="U45" s="59">
        <v>118</v>
      </c>
      <c r="V45" s="59">
        <v>76</v>
      </c>
      <c r="W45" s="59">
        <v>300</v>
      </c>
      <c r="X45" s="60">
        <f t="shared" si="17"/>
        <v>734</v>
      </c>
      <c r="Y45" s="55">
        <v>12</v>
      </c>
      <c r="Z45" s="54">
        <v>5.9</v>
      </c>
      <c r="AA45" s="54">
        <v>3.8</v>
      </c>
      <c r="AB45" s="54">
        <v>10</v>
      </c>
      <c r="AC45" s="55">
        <f t="shared" si="9"/>
        <v>31.700000000000003</v>
      </c>
      <c r="AD45" s="61">
        <f t="shared" si="18"/>
        <v>1382.4</v>
      </c>
      <c r="AE45" s="74">
        <f t="shared" si="16"/>
        <v>604.80000000000007</v>
      </c>
      <c r="AF45" s="61">
        <f t="shared" si="16"/>
        <v>388.8</v>
      </c>
      <c r="AG45" s="61">
        <f t="shared" si="19"/>
        <v>740</v>
      </c>
    </row>
    <row r="46" spans="1:33" ht="14.1" customHeight="1">
      <c r="A46" s="151" t="s">
        <v>132</v>
      </c>
      <c r="B46" s="46">
        <v>1</v>
      </c>
      <c r="C46" s="46" t="s">
        <v>132</v>
      </c>
      <c r="D46" s="46">
        <f t="shared" ref="D46:D69" si="20">ROUND(T46+Y46*($Q$3-1),0)*1.5</f>
        <v>960</v>
      </c>
      <c r="E46" s="71">
        <f>$S$3</f>
        <v>2272.92</v>
      </c>
      <c r="F46" s="46">
        <f>$S$4-AF46</f>
        <v>1364.76</v>
      </c>
      <c r="G46" s="46">
        <f>IF(AE46-$S$5&lt;0,1,AE46-$S$5)</f>
        <v>1</v>
      </c>
      <c r="H46" s="49">
        <f>IF(D46-F46&lt;0,1,IF(E46-G46&lt;0,-1,IF(D46-F46*2&lt;0,2,IF(E46-G46*2&lt;0,-2,IF(D46-F46*3&lt;0,3,IF(E46-G46*3&lt;0,-3,IF(D46-F46*4&lt;0,4,IF(E46-G46*4&lt;0,-4,-9))))))))</f>
        <v>1</v>
      </c>
      <c r="I46" s="46">
        <f>E46-(ROUNDUP(D46/F46,0)-1)*G46</f>
        <v>2272.92</v>
      </c>
      <c r="J46" s="68"/>
      <c r="K46" s="68"/>
      <c r="L46" s="68"/>
      <c r="M46" s="68"/>
      <c r="N46" s="68"/>
      <c r="O46" s="68"/>
      <c r="P46" s="68"/>
      <c r="Q46" s="51" t="s">
        <v>50</v>
      </c>
      <c r="R46" s="52">
        <v>5</v>
      </c>
      <c r="S46" s="52">
        <v>164</v>
      </c>
      <c r="T46" s="52">
        <v>200</v>
      </c>
      <c r="U46" s="52">
        <v>120</v>
      </c>
      <c r="V46" s="52">
        <v>72</v>
      </c>
      <c r="W46" s="52">
        <v>300</v>
      </c>
      <c r="X46" s="52">
        <f t="shared" si="17"/>
        <v>692</v>
      </c>
      <c r="Y46" s="55">
        <v>10</v>
      </c>
      <c r="Z46" s="54">
        <v>6</v>
      </c>
      <c r="AA46" s="54">
        <v>3.6</v>
      </c>
      <c r="AB46" s="54">
        <v>10</v>
      </c>
      <c r="AC46" s="54">
        <f t="shared" si="9"/>
        <v>29.6</v>
      </c>
      <c r="AD46" s="61">
        <f t="shared" si="18"/>
        <v>960</v>
      </c>
      <c r="AE46" s="70">
        <f t="shared" ref="AE46:AE55" si="21">ROUND(U46+Z46*($Q$3-1),0)*1.5</f>
        <v>576</v>
      </c>
      <c r="AF46" s="56">
        <f t="shared" ref="AF46:AF69" si="22">ROUND(V46+AA46*($Q$3-1),0)*1.2</f>
        <v>276</v>
      </c>
      <c r="AG46" s="56">
        <f t="shared" si="19"/>
        <v>740</v>
      </c>
    </row>
    <row r="47" spans="1:33">
      <c r="A47" s="152"/>
      <c r="B47" s="46">
        <v>2</v>
      </c>
      <c r="C47" s="46" t="s">
        <v>155</v>
      </c>
      <c r="D47" s="46">
        <f t="shared" si="20"/>
        <v>774</v>
      </c>
      <c r="E47" s="71">
        <f>T$3</f>
        <v>2228.2800000000002</v>
      </c>
      <c r="F47" s="46">
        <f>$T$4-AF47</f>
        <v>1389.8899999999999</v>
      </c>
      <c r="G47" s="46">
        <f>IF(AE47-$T$5&lt;0,1,AE47-$T$5)</f>
        <v>1</v>
      </c>
      <c r="H47" s="49">
        <f>IF(E47-G47&lt;0,-1,IF(D47-F47&lt;0,1,IF(E47-G47*2&lt;0,-2,IF(D47-F47*2&lt;0,2,IF(E47-G47*3&lt;0,-3,IF(D47-F47*3&lt;0,3,IF(E47-G47*4&lt;0,-4,-9)))))))</f>
        <v>1</v>
      </c>
      <c r="I47" s="46">
        <f>E47-ROUNDUP(D47/F47,0)*G47</f>
        <v>2227.2800000000002</v>
      </c>
      <c r="J47" s="68"/>
      <c r="K47" s="68"/>
      <c r="L47" s="68"/>
      <c r="M47" s="68"/>
      <c r="N47" s="68"/>
      <c r="O47" s="68"/>
      <c r="P47" s="68"/>
      <c r="Q47" s="51" t="s">
        <v>59</v>
      </c>
      <c r="R47" s="52">
        <v>5</v>
      </c>
      <c r="S47" s="52">
        <v>108</v>
      </c>
      <c r="T47" s="52">
        <v>120</v>
      </c>
      <c r="U47" s="52">
        <v>90</v>
      </c>
      <c r="V47" s="52">
        <v>70</v>
      </c>
      <c r="W47" s="52">
        <v>60</v>
      </c>
      <c r="X47" s="52">
        <f t="shared" si="17"/>
        <v>340</v>
      </c>
      <c r="Y47" s="54">
        <v>9</v>
      </c>
      <c r="Z47" s="54">
        <v>5.9</v>
      </c>
      <c r="AA47" s="54">
        <v>3</v>
      </c>
      <c r="AB47" s="54">
        <v>5</v>
      </c>
      <c r="AC47" s="54">
        <f t="shared" si="9"/>
        <v>22.9</v>
      </c>
      <c r="AD47" s="61">
        <f t="shared" si="18"/>
        <v>774</v>
      </c>
      <c r="AE47" s="70">
        <f t="shared" si="21"/>
        <v>525</v>
      </c>
      <c r="AF47" s="56">
        <f t="shared" si="22"/>
        <v>242.39999999999998</v>
      </c>
      <c r="AG47" s="56">
        <f t="shared" si="19"/>
        <v>280</v>
      </c>
    </row>
    <row r="48" spans="1:33">
      <c r="A48" s="152"/>
      <c r="B48" s="46">
        <v>3</v>
      </c>
      <c r="C48" s="46" t="s">
        <v>133</v>
      </c>
      <c r="D48" s="46">
        <f t="shared" si="20"/>
        <v>708</v>
      </c>
      <c r="E48" s="71">
        <f>U$3</f>
        <v>1687.64</v>
      </c>
      <c r="F48" s="46">
        <f>$U$4-AF48</f>
        <v>1506.56</v>
      </c>
      <c r="G48" s="46">
        <f>IF(AE48-$U$5&lt;0,1,AE48-$U$5)</f>
        <v>1</v>
      </c>
      <c r="H48" s="49">
        <f>IF(D48-F48&lt;0,1,IF(E48-G48&lt;0,-1,IF(D48-F48*2&lt;0,2,IF(E48-G48*2&lt;0,-2,IF(D48-F48*3&lt;0,3,IF(E48-G48*3&lt;0,-3,IF(D48-F48*4&lt;0,4,IF(E48-G48*4&lt;0,-4,-9))))))))</f>
        <v>1</v>
      </c>
      <c r="I48" s="46">
        <f>E48-(ROUNDUP(D48/F48,0)-1)*G48</f>
        <v>1687.64</v>
      </c>
      <c r="J48" s="68"/>
      <c r="K48" s="68"/>
      <c r="L48" s="68"/>
      <c r="M48" s="68"/>
      <c r="N48" s="68"/>
      <c r="O48" s="68"/>
      <c r="P48" s="68"/>
      <c r="Q48" s="51" t="s">
        <v>56</v>
      </c>
      <c r="R48" s="52">
        <v>5</v>
      </c>
      <c r="S48" s="52">
        <v>112</v>
      </c>
      <c r="T48" s="52">
        <v>120</v>
      </c>
      <c r="U48" s="52">
        <v>88</v>
      </c>
      <c r="V48" s="52">
        <v>40</v>
      </c>
      <c r="W48" s="52">
        <v>115</v>
      </c>
      <c r="X48" s="52">
        <f t="shared" si="17"/>
        <v>363</v>
      </c>
      <c r="Y48" s="54">
        <v>8</v>
      </c>
      <c r="Z48" s="54">
        <v>6.0952000000000002</v>
      </c>
      <c r="AA48" s="54">
        <v>2.0952000000000002</v>
      </c>
      <c r="AB48" s="54">
        <v>8</v>
      </c>
      <c r="AC48" s="54">
        <f t="shared" si="9"/>
        <v>24.1904</v>
      </c>
      <c r="AD48" s="61">
        <f t="shared" si="18"/>
        <v>708</v>
      </c>
      <c r="AE48" s="70">
        <f t="shared" si="21"/>
        <v>534</v>
      </c>
      <c r="AF48" s="56">
        <f t="shared" si="22"/>
        <v>158.4</v>
      </c>
      <c r="AG48" s="56">
        <f t="shared" si="19"/>
        <v>467</v>
      </c>
    </row>
    <row r="49" spans="1:33">
      <c r="A49" s="152"/>
      <c r="B49" s="46">
        <v>4</v>
      </c>
      <c r="C49" s="46" t="s">
        <v>129</v>
      </c>
      <c r="D49" s="46">
        <f t="shared" si="20"/>
        <v>768</v>
      </c>
      <c r="E49" s="71">
        <f>V$3</f>
        <v>1886.04</v>
      </c>
      <c r="F49" s="46">
        <f>$V$4-AF49</f>
        <v>1184.4299999999998</v>
      </c>
      <c r="G49" s="46">
        <f>IF(AE49-$V$5&lt;0,1,AE49-$V$5)</f>
        <v>1</v>
      </c>
      <c r="H49" s="49">
        <f>IF(E49-G49&lt;0,-1,IF(D49-F49&lt;0,1,IF(E49-G49*2&lt;0,-2,IF(D49-F49*2&lt;0,2,IF(E49-G49*3&lt;0,-3,IF(D49-F49*3&lt;0,3,IF(E49-G49*4&lt;0,-4,-9)))))))</f>
        <v>1</v>
      </c>
      <c r="I49" s="46">
        <f>E49-ROUNDUP(D49/F49,0)*G49</f>
        <v>1885.04</v>
      </c>
      <c r="J49" s="68"/>
      <c r="K49" s="68"/>
      <c r="L49" s="68"/>
      <c r="M49" s="68"/>
      <c r="N49" s="68"/>
      <c r="O49" s="68"/>
      <c r="P49" s="68"/>
      <c r="Q49" s="51" t="s">
        <v>50</v>
      </c>
      <c r="R49" s="52">
        <v>5</v>
      </c>
      <c r="S49" s="52">
        <v>112</v>
      </c>
      <c r="T49" s="52">
        <v>160</v>
      </c>
      <c r="U49" s="52">
        <v>80</v>
      </c>
      <c r="V49" s="52">
        <v>90</v>
      </c>
      <c r="W49" s="52">
        <v>100</v>
      </c>
      <c r="X49" s="52">
        <f t="shared" si="17"/>
        <v>430</v>
      </c>
      <c r="Y49" s="54">
        <v>8</v>
      </c>
      <c r="Z49" s="54">
        <v>5.0999999999999996</v>
      </c>
      <c r="AA49" s="54">
        <v>3.1</v>
      </c>
      <c r="AB49" s="54">
        <v>7</v>
      </c>
      <c r="AC49" s="54">
        <f t="shared" si="9"/>
        <v>23.2</v>
      </c>
      <c r="AD49" s="61">
        <f t="shared" si="18"/>
        <v>768</v>
      </c>
      <c r="AE49" s="70">
        <f t="shared" si="21"/>
        <v>456</v>
      </c>
      <c r="AF49" s="56">
        <f t="shared" si="22"/>
        <v>271.2</v>
      </c>
      <c r="AG49" s="56">
        <f t="shared" si="19"/>
        <v>408</v>
      </c>
    </row>
    <row r="50" spans="1:33">
      <c r="A50" s="152"/>
      <c r="B50" s="46">
        <v>5</v>
      </c>
      <c r="C50" s="46" t="s">
        <v>145</v>
      </c>
      <c r="D50" s="46">
        <f t="shared" si="20"/>
        <v>708</v>
      </c>
      <c r="E50" s="73">
        <f>W$3</f>
        <v>2131.56</v>
      </c>
      <c r="F50" s="46">
        <f>$W$4-AF50</f>
        <v>1143.04</v>
      </c>
      <c r="G50" s="46">
        <f>IF(AE50-$W$5&lt;0,1,AE50-$W$5)</f>
        <v>159.74</v>
      </c>
      <c r="H50" s="49">
        <f>IF(D50-F50&lt;0,1,IF(E50-G50&lt;0,-1,IF(D50-F50*2&lt;0,2,IF(E50-G50*2&lt;0,-2,IF(D50-F50*3&lt;0,3,IF(E50-G50*3&lt;0,-3,IF(D50-F50*4&lt;0,4,IF(E50-G50*4&lt;0,-4,-9))))))))</f>
        <v>1</v>
      </c>
      <c r="I50" s="46">
        <f>E50-(ROUNDUP(D50/F50,0)-1)*G50</f>
        <v>2131.56</v>
      </c>
      <c r="J50" s="68"/>
      <c r="K50" s="68"/>
      <c r="L50" s="68"/>
      <c r="M50" s="68"/>
      <c r="N50" s="68"/>
      <c r="O50" s="68"/>
      <c r="P50" s="68"/>
      <c r="Q50" s="51" t="s">
        <v>54</v>
      </c>
      <c r="R50" s="52">
        <v>4</v>
      </c>
      <c r="S50" s="52">
        <v>116</v>
      </c>
      <c r="T50" s="52">
        <v>120</v>
      </c>
      <c r="U50" s="52">
        <v>88</v>
      </c>
      <c r="V50" s="52">
        <v>51</v>
      </c>
      <c r="W50" s="52">
        <v>75</v>
      </c>
      <c r="X50" s="52">
        <f t="shared" si="17"/>
        <v>334</v>
      </c>
      <c r="Y50" s="54">
        <v>8</v>
      </c>
      <c r="Z50" s="54">
        <v>5.9</v>
      </c>
      <c r="AA50" s="54">
        <v>3.4</v>
      </c>
      <c r="AB50" s="54">
        <v>5</v>
      </c>
      <c r="AC50" s="54">
        <f t="shared" si="9"/>
        <v>22.3</v>
      </c>
      <c r="AD50" s="61">
        <f t="shared" si="18"/>
        <v>708</v>
      </c>
      <c r="AE50" s="70">
        <f t="shared" si="21"/>
        <v>522</v>
      </c>
      <c r="AF50" s="56">
        <f t="shared" si="22"/>
        <v>241.2</v>
      </c>
      <c r="AG50" s="56">
        <f t="shared" si="19"/>
        <v>295</v>
      </c>
    </row>
    <row r="51" spans="1:33">
      <c r="A51" s="153"/>
      <c r="B51" s="46">
        <v>6</v>
      </c>
      <c r="C51" s="46" t="s">
        <v>52</v>
      </c>
      <c r="D51" s="46">
        <f t="shared" si="20"/>
        <v>960</v>
      </c>
      <c r="E51" s="71">
        <f>X$3</f>
        <v>1773.2</v>
      </c>
      <c r="F51" s="46">
        <f>$X$4-AF51</f>
        <v>942.22</v>
      </c>
      <c r="G51" s="46">
        <f>IF(AE51-$X$5&lt;0,1,AE51-$X$5)</f>
        <v>1</v>
      </c>
      <c r="H51" s="49">
        <f>IF(E51-G51&lt;0,-1,IF(D51-F51&lt;0,1,IF(E51-G51*2&lt;0,-2,IF(D51-F51*2&lt;0,2,IF(E51-G51*3&lt;0,-3,IF(D51-F51*3&lt;0,3,IF(E51-G51*4&lt;0,-4,-9)))))))</f>
        <v>2</v>
      </c>
      <c r="I51" s="46">
        <f>E51-ROUNDUP(D51/F51,0)*G51</f>
        <v>1771.2</v>
      </c>
      <c r="J51" s="68"/>
      <c r="K51" s="68"/>
      <c r="L51" s="68"/>
      <c r="M51" s="68"/>
      <c r="N51" s="68"/>
      <c r="O51" s="68"/>
      <c r="P51" s="68"/>
      <c r="Q51" s="51" t="s">
        <v>178</v>
      </c>
      <c r="R51" s="52">
        <v>6</v>
      </c>
      <c r="S51" s="52">
        <v>164</v>
      </c>
      <c r="T51" s="52">
        <v>200</v>
      </c>
      <c r="U51" s="52">
        <v>128</v>
      </c>
      <c r="V51" s="52">
        <v>64</v>
      </c>
      <c r="W51" s="52">
        <v>300</v>
      </c>
      <c r="X51" s="52">
        <f t="shared" si="17"/>
        <v>692</v>
      </c>
      <c r="Y51" s="55">
        <v>10</v>
      </c>
      <c r="Z51" s="54">
        <v>6.3929</v>
      </c>
      <c r="AA51" s="54">
        <v>3.1964000000000001</v>
      </c>
      <c r="AB51" s="54">
        <v>10</v>
      </c>
      <c r="AC51" s="54">
        <f t="shared" si="9"/>
        <v>29.589300000000001</v>
      </c>
      <c r="AD51" s="61">
        <f t="shared" si="18"/>
        <v>960</v>
      </c>
      <c r="AE51" s="70">
        <f t="shared" si="21"/>
        <v>613.5</v>
      </c>
      <c r="AF51" s="56">
        <f t="shared" si="22"/>
        <v>246</v>
      </c>
      <c r="AG51" s="56">
        <f t="shared" si="19"/>
        <v>740</v>
      </c>
    </row>
    <row r="52" spans="1:33" ht="14.1" customHeight="1">
      <c r="A52" s="151" t="s">
        <v>134</v>
      </c>
      <c r="B52" s="46">
        <v>1</v>
      </c>
      <c r="C52" s="46" t="s">
        <v>134</v>
      </c>
      <c r="D52" s="46">
        <f t="shared" si="20"/>
        <v>796.5</v>
      </c>
      <c r="E52" s="71">
        <f>$S$3</f>
        <v>2272.92</v>
      </c>
      <c r="F52" s="46">
        <f>$S$4-AF52</f>
        <v>1499.16</v>
      </c>
      <c r="G52" s="46">
        <f>IF(AE52-$S$5&lt;0,1,AE52-$S$5)</f>
        <v>1</v>
      </c>
      <c r="H52" s="49">
        <f>IF(D52-F52&lt;0,1,IF(E52-G52&lt;0,-1,IF(D52-F52*2&lt;0,2,IF(E52-G52*2&lt;0,-2,IF(D52-F52*3&lt;0,3,IF(E52-G52*3&lt;0,-3,IF(D52-F52*4&lt;0,4,IF(E52-G52*4&lt;0,-4,-9))))))))</f>
        <v>1</v>
      </c>
      <c r="I52" s="46">
        <f>E52-(ROUNDUP(D52/F52,0)-1)*G52</f>
        <v>2272.92</v>
      </c>
      <c r="J52" s="68"/>
      <c r="K52" s="68"/>
      <c r="L52" s="68"/>
      <c r="M52" s="68"/>
      <c r="N52" s="68"/>
      <c r="O52" s="68"/>
      <c r="P52" s="68"/>
      <c r="Q52" s="51" t="s">
        <v>135</v>
      </c>
      <c r="R52" s="52">
        <v>4</v>
      </c>
      <c r="S52" s="52">
        <v>124</v>
      </c>
      <c r="T52" s="52">
        <v>135</v>
      </c>
      <c r="U52" s="52">
        <v>93</v>
      </c>
      <c r="V52" s="52">
        <v>30</v>
      </c>
      <c r="W52" s="53">
        <v>105</v>
      </c>
      <c r="X52" s="52">
        <f t="shared" si="17"/>
        <v>363</v>
      </c>
      <c r="Y52" s="54">
        <v>9</v>
      </c>
      <c r="Z52" s="54">
        <v>6.1111000000000004</v>
      </c>
      <c r="AA52" s="54">
        <v>2</v>
      </c>
      <c r="AB52" s="54">
        <v>7</v>
      </c>
      <c r="AC52" s="54">
        <f t="shared" si="9"/>
        <v>24.1111</v>
      </c>
      <c r="AD52" s="61">
        <f t="shared" si="18"/>
        <v>796.5</v>
      </c>
      <c r="AE52" s="70">
        <f t="shared" si="21"/>
        <v>543</v>
      </c>
      <c r="AF52" s="56">
        <f t="shared" si="22"/>
        <v>141.6</v>
      </c>
      <c r="AG52" s="56">
        <f t="shared" si="19"/>
        <v>413</v>
      </c>
    </row>
    <row r="53" spans="1:33">
      <c r="A53" s="152"/>
      <c r="B53" s="46">
        <v>2</v>
      </c>
      <c r="C53" s="47" t="s">
        <v>23</v>
      </c>
      <c r="D53" s="46">
        <f t="shared" si="20"/>
        <v>798</v>
      </c>
      <c r="E53" s="71">
        <f>T$3</f>
        <v>2228.2800000000002</v>
      </c>
      <c r="F53" s="46">
        <f>$T$4-AF53</f>
        <v>1398.29</v>
      </c>
      <c r="G53" s="46">
        <f>IF(AE53-$T$5&lt;0,1,AE53-$T$5)</f>
        <v>1</v>
      </c>
      <c r="H53" s="49">
        <f>IF(E53-G53&lt;0,-1,IF(D53-F53&lt;0,1,IF(E53-G53*2&lt;0,-2,IF(D53-F53*2&lt;0,2,IF(E53-G53*3&lt;0,-3,IF(D53-F53*3&lt;0,3,IF(E53-G53*4&lt;0,-4,-9)))))))</f>
        <v>1</v>
      </c>
      <c r="I53" s="46">
        <f>E53-ROUNDUP(D53/F53,0)*G53</f>
        <v>2227.2800000000002</v>
      </c>
      <c r="J53" s="68"/>
      <c r="K53" s="68"/>
      <c r="L53" s="68"/>
      <c r="M53" s="68"/>
      <c r="N53" s="68"/>
      <c r="O53" s="68"/>
      <c r="P53" s="68"/>
      <c r="Q53" s="51" t="s">
        <v>188</v>
      </c>
      <c r="R53" s="52">
        <v>6</v>
      </c>
      <c r="S53" s="52">
        <v>172</v>
      </c>
      <c r="T53" s="52">
        <v>180</v>
      </c>
      <c r="U53" s="53">
        <v>180</v>
      </c>
      <c r="V53" s="52">
        <v>60</v>
      </c>
      <c r="W53" s="52">
        <v>300</v>
      </c>
      <c r="X53" s="53">
        <f t="shared" si="17"/>
        <v>720</v>
      </c>
      <c r="Y53" s="54">
        <v>8</v>
      </c>
      <c r="Z53" s="55">
        <v>7.8461999999999996</v>
      </c>
      <c r="AA53" s="54">
        <v>3.0769000000000002</v>
      </c>
      <c r="AB53" s="55">
        <v>12</v>
      </c>
      <c r="AC53" s="55">
        <f t="shared" si="9"/>
        <v>30.923099999999998</v>
      </c>
      <c r="AD53" s="61">
        <f t="shared" si="18"/>
        <v>798</v>
      </c>
      <c r="AE53" s="69">
        <f t="shared" si="21"/>
        <v>787.5</v>
      </c>
      <c r="AF53" s="56">
        <f t="shared" si="22"/>
        <v>234</v>
      </c>
      <c r="AG53" s="56">
        <f t="shared" si="19"/>
        <v>828</v>
      </c>
    </row>
    <row r="54" spans="1:33">
      <c r="A54" s="152"/>
      <c r="B54" s="46">
        <v>3</v>
      </c>
      <c r="C54" s="46" t="s">
        <v>189</v>
      </c>
      <c r="D54" s="46">
        <f t="shared" si="20"/>
        <v>768</v>
      </c>
      <c r="E54" s="71">
        <f>U$3</f>
        <v>1687.64</v>
      </c>
      <c r="F54" s="46">
        <f>$U$4-AF54</f>
        <v>1350.56</v>
      </c>
      <c r="G54" s="46">
        <f>IF(AE54-$U$5&lt;0,1,AE54-$U$5)</f>
        <v>1</v>
      </c>
      <c r="H54" s="49">
        <f>IF(D54-F54&lt;0,1,IF(E54-G54&lt;0,-1,IF(D54-F54*2&lt;0,2,IF(E54-G54*2&lt;0,-2,IF(D54-F54*3&lt;0,3,IF(E54-G54*3&lt;0,-3,IF(D54-F54*4&lt;0,4,IF(E54-G54*4&lt;0,-4,-9))))))))</f>
        <v>1</v>
      </c>
      <c r="I54" s="46">
        <f>E54-(ROUNDUP(D54/F54,0)-1)*G54</f>
        <v>1687.64</v>
      </c>
      <c r="J54" s="68"/>
      <c r="K54" s="68"/>
      <c r="L54" s="68"/>
      <c r="M54" s="68"/>
      <c r="N54" s="68"/>
      <c r="O54" s="68"/>
      <c r="P54" s="68"/>
      <c r="Q54" s="51" t="s">
        <v>54</v>
      </c>
      <c r="R54" s="52">
        <v>6</v>
      </c>
      <c r="S54" s="52">
        <v>132</v>
      </c>
      <c r="T54" s="52">
        <v>160</v>
      </c>
      <c r="U54" s="52">
        <v>92</v>
      </c>
      <c r="V54" s="52">
        <v>82</v>
      </c>
      <c r="W54" s="52">
        <v>170</v>
      </c>
      <c r="X54" s="52">
        <f t="shared" si="17"/>
        <v>504</v>
      </c>
      <c r="Y54" s="54">
        <v>8</v>
      </c>
      <c r="Z54" s="54">
        <v>4.4800000000000004</v>
      </c>
      <c r="AA54" s="54">
        <v>4.08</v>
      </c>
      <c r="AB54" s="54">
        <v>8</v>
      </c>
      <c r="AC54" s="54">
        <f t="shared" si="9"/>
        <v>24.560000000000002</v>
      </c>
      <c r="AD54" s="61">
        <f t="shared" si="18"/>
        <v>768</v>
      </c>
      <c r="AE54" s="70">
        <f t="shared" si="21"/>
        <v>433.5</v>
      </c>
      <c r="AF54" s="56">
        <f t="shared" si="22"/>
        <v>314.39999999999998</v>
      </c>
      <c r="AG54" s="56">
        <f t="shared" si="19"/>
        <v>522</v>
      </c>
    </row>
    <row r="55" spans="1:33">
      <c r="A55" s="152"/>
      <c r="B55" s="46">
        <v>4</v>
      </c>
      <c r="C55" s="46" t="s">
        <v>136</v>
      </c>
      <c r="D55" s="46">
        <f t="shared" si="20"/>
        <v>708</v>
      </c>
      <c r="E55" s="71">
        <f>V$3</f>
        <v>1886.04</v>
      </c>
      <c r="F55" s="46">
        <f>$V$4-AF55</f>
        <v>1222.83</v>
      </c>
      <c r="G55" s="46">
        <f>IF(AE55-$V$5&lt;0,1,AE55-$V$5)</f>
        <v>1</v>
      </c>
      <c r="H55" s="49">
        <f>IF(E55-G55&lt;0,-1,IF(D55-F55&lt;0,1,IF(E55-G55*2&lt;0,-2,IF(D55-F55*2&lt;0,2,IF(E55-G55*3&lt;0,-3,IF(D55-F55*3&lt;0,3,IF(E55-G55*4&lt;0,-4,-9)))))))</f>
        <v>1</v>
      </c>
      <c r="I55" s="46">
        <f>E55-ROUNDUP(D55/F55,0)*G55</f>
        <v>1885.04</v>
      </c>
      <c r="J55" s="68"/>
      <c r="K55" s="68"/>
      <c r="L55" s="68"/>
      <c r="M55" s="68"/>
      <c r="N55" s="68"/>
      <c r="O55" s="68"/>
      <c r="P55" s="68"/>
      <c r="Q55" s="51" t="s">
        <v>245</v>
      </c>
      <c r="R55" s="52">
        <v>3</v>
      </c>
      <c r="S55" s="52">
        <v>112</v>
      </c>
      <c r="T55" s="52">
        <v>120</v>
      </c>
      <c r="U55" s="52">
        <v>72</v>
      </c>
      <c r="V55" s="52">
        <v>49</v>
      </c>
      <c r="W55" s="52">
        <v>90</v>
      </c>
      <c r="X55" s="52">
        <f t="shared" si="17"/>
        <v>331</v>
      </c>
      <c r="Y55" s="54">
        <v>8</v>
      </c>
      <c r="Z55" s="54">
        <v>4.8</v>
      </c>
      <c r="AA55" s="54">
        <v>3.3</v>
      </c>
      <c r="AB55" s="54">
        <v>6</v>
      </c>
      <c r="AC55" s="54">
        <f t="shared" si="9"/>
        <v>22.1</v>
      </c>
      <c r="AD55" s="61">
        <f t="shared" si="18"/>
        <v>708</v>
      </c>
      <c r="AE55" s="70">
        <f t="shared" si="21"/>
        <v>424.5</v>
      </c>
      <c r="AF55" s="56">
        <f t="shared" si="22"/>
        <v>232.79999999999998</v>
      </c>
      <c r="AG55" s="56">
        <f t="shared" si="19"/>
        <v>354</v>
      </c>
    </row>
    <row r="56" spans="1:33">
      <c r="A56" s="152"/>
      <c r="B56" s="46">
        <v>5</v>
      </c>
      <c r="C56" s="47" t="s">
        <v>120</v>
      </c>
      <c r="D56" s="47">
        <f t="shared" si="20"/>
        <v>1084.5</v>
      </c>
      <c r="E56" s="73">
        <f>W$3</f>
        <v>2131.56</v>
      </c>
      <c r="F56" s="46">
        <f>$W$4-AF56</f>
        <v>1209.04</v>
      </c>
      <c r="G56" s="46">
        <f>IF(AE56-$W$5&lt;0,1,AE56-$W$5)</f>
        <v>356.9</v>
      </c>
      <c r="H56" s="49">
        <f>IF(D56-F56&lt;0,1,IF(E56-G56&lt;0,-1,IF(D56-F56*2&lt;0,2,IF(E56-G56*2&lt;0,-2,IF(D56-F56*3&lt;0,3,IF(E56-G56*3&lt;0,-3,IF(D56-F56*4&lt;0,4,IF(E56-G56*4&lt;0,-4,-9))))))))</f>
        <v>1</v>
      </c>
      <c r="I56" s="46">
        <f>E56-(ROUNDUP(D56/F56,0)-1)*G56</f>
        <v>2131.56</v>
      </c>
      <c r="J56" s="68"/>
      <c r="K56" s="68"/>
      <c r="L56" s="68"/>
      <c r="M56" s="68"/>
      <c r="N56" s="68"/>
      <c r="O56" s="68"/>
      <c r="P56" s="68"/>
      <c r="Q56" s="51" t="s">
        <v>161</v>
      </c>
      <c r="R56" s="52">
        <v>5</v>
      </c>
      <c r="S56" s="52">
        <v>112</v>
      </c>
      <c r="T56" s="52">
        <v>195</v>
      </c>
      <c r="U56" s="53">
        <v>150</v>
      </c>
      <c r="V56" s="52">
        <v>54</v>
      </c>
      <c r="W56" s="52">
        <v>0</v>
      </c>
      <c r="X56" s="52">
        <f t="shared" si="17"/>
        <v>399</v>
      </c>
      <c r="Y56" s="55">
        <v>12</v>
      </c>
      <c r="Z56" s="55">
        <v>7.0603999999999996</v>
      </c>
      <c r="AA56" s="54">
        <v>2.0857000000000001</v>
      </c>
      <c r="AB56" s="54"/>
      <c r="AC56" s="54">
        <f t="shared" si="9"/>
        <v>21.146100000000001</v>
      </c>
      <c r="AD56" s="61">
        <f t="shared" si="18"/>
        <v>1084.5</v>
      </c>
      <c r="AE56" s="69">
        <f>ROUND(U56+Z56*($Q$3-1),0)*1.5*1.04</f>
        <v>719.16</v>
      </c>
      <c r="AF56" s="56">
        <f t="shared" si="22"/>
        <v>175.2</v>
      </c>
      <c r="AG56" s="56">
        <f t="shared" si="19"/>
        <v>0</v>
      </c>
    </row>
    <row r="57" spans="1:33">
      <c r="A57" s="153"/>
      <c r="B57" s="46">
        <v>6</v>
      </c>
      <c r="C57" s="46" t="s">
        <v>205</v>
      </c>
      <c r="D57" s="46">
        <f t="shared" si="20"/>
        <v>1080</v>
      </c>
      <c r="E57" s="71">
        <f>X$3</f>
        <v>1773.2</v>
      </c>
      <c r="F57" s="46">
        <f>$X$4-AF57</f>
        <v>811.42000000000007</v>
      </c>
      <c r="G57" s="46">
        <f>IF(AE57-$X$5&lt;0,1,AE57-$X$5)</f>
        <v>1</v>
      </c>
      <c r="H57" s="49">
        <f>IF(E57-G57&lt;0,-1,IF(D57-F57&lt;0,1,IF(E57-G57*2&lt;0,-2,IF(D57-F57*2&lt;0,2,IF(E57-G57*3&lt;0,-3,IF(D57-F57*3&lt;0,3,IF(E57-G57*4&lt;0,-4,-9)))))))</f>
        <v>2</v>
      </c>
      <c r="I57" s="46">
        <f>E57-ROUNDUP(D57/F57,0)*G57</f>
        <v>1771.2</v>
      </c>
      <c r="J57" s="68"/>
      <c r="K57" s="68"/>
      <c r="L57" s="68"/>
      <c r="M57" s="68"/>
      <c r="N57" s="68"/>
      <c r="O57" s="68"/>
      <c r="P57" s="68"/>
      <c r="Q57" s="51" t="s">
        <v>13</v>
      </c>
      <c r="R57" s="52">
        <v>6</v>
      </c>
      <c r="S57" s="52">
        <v>204</v>
      </c>
      <c r="T57" s="53">
        <v>280</v>
      </c>
      <c r="U57" s="53">
        <v>150</v>
      </c>
      <c r="V57" s="53">
        <v>160</v>
      </c>
      <c r="W57" s="53">
        <v>500</v>
      </c>
      <c r="X57" s="53">
        <f t="shared" si="17"/>
        <v>1090</v>
      </c>
      <c r="Y57" s="54">
        <v>10</v>
      </c>
      <c r="Z57" s="54">
        <v>4.5</v>
      </c>
      <c r="AA57" s="54">
        <v>3.5</v>
      </c>
      <c r="AB57" s="54">
        <v>15</v>
      </c>
      <c r="AC57" s="54">
        <v>33</v>
      </c>
      <c r="AD57" s="61">
        <f t="shared" si="18"/>
        <v>1080</v>
      </c>
      <c r="AE57" s="70">
        <f t="shared" ref="AE57:AE69" si="23">ROUND(U57+Z57*($Q$3-1),0)*1.5</f>
        <v>522</v>
      </c>
      <c r="AF57" s="56">
        <f t="shared" si="22"/>
        <v>376.8</v>
      </c>
      <c r="AG57" s="56">
        <f t="shared" si="19"/>
        <v>1160</v>
      </c>
    </row>
    <row r="58" spans="1:33" ht="14.1" customHeight="1">
      <c r="A58" s="151" t="s">
        <v>29</v>
      </c>
      <c r="B58" s="46">
        <v>1</v>
      </c>
      <c r="C58" s="46" t="s">
        <v>29</v>
      </c>
      <c r="D58" s="46">
        <f t="shared" si="20"/>
        <v>960</v>
      </c>
      <c r="E58" s="67">
        <f>$S$3</f>
        <v>2272.92</v>
      </c>
      <c r="F58" s="46">
        <f>$S$4-AF58</f>
        <v>1448.76</v>
      </c>
      <c r="G58" s="46">
        <f>IF(AE58-$S$5&lt;0,1,AE58-$S$5)</f>
        <v>25.920000000000073</v>
      </c>
      <c r="H58" s="49">
        <f>IF(D58-F58&lt;0,1,IF(E58-G58&lt;0,-1,IF(D58-F58*2&lt;0,2,IF(E58-G58*2&lt;0,-2,IF(D58-F58*3&lt;0,3,IF(E58-G58*3&lt;0,-3,IF(D58-F58*4&lt;0,4,IF(E58-G58*4&lt;0,-4,-9))))))))</f>
        <v>1</v>
      </c>
      <c r="I58" s="46">
        <f>E58-(ROUNDUP(D58/F58,0)-1)*G58</f>
        <v>2272.92</v>
      </c>
      <c r="J58" s="68"/>
      <c r="K58" s="68"/>
      <c r="L58" s="68"/>
      <c r="M58" s="68"/>
      <c r="N58" s="68"/>
      <c r="O58" s="68"/>
      <c r="P58" s="68"/>
      <c r="Q58" s="51" t="s">
        <v>54</v>
      </c>
      <c r="R58" s="52">
        <v>5</v>
      </c>
      <c r="S58" s="52">
        <v>164</v>
      </c>
      <c r="T58" s="52">
        <v>200</v>
      </c>
      <c r="U58" s="52">
        <v>136</v>
      </c>
      <c r="V58" s="52">
        <v>50</v>
      </c>
      <c r="W58" s="53">
        <v>360</v>
      </c>
      <c r="X58" s="53">
        <f t="shared" si="17"/>
        <v>746</v>
      </c>
      <c r="Y58" s="55">
        <v>10</v>
      </c>
      <c r="Z58" s="55">
        <v>6.8</v>
      </c>
      <c r="AA58" s="54">
        <v>2.5</v>
      </c>
      <c r="AB58" s="54">
        <v>10</v>
      </c>
      <c r="AC58" s="54">
        <f t="shared" ref="AC58:AC68" si="24">AB58+AA58+Z58+Y58</f>
        <v>29.3</v>
      </c>
      <c r="AD58" s="61">
        <f t="shared" si="18"/>
        <v>960</v>
      </c>
      <c r="AE58" s="70">
        <f t="shared" si="23"/>
        <v>652.5</v>
      </c>
      <c r="AF58" s="56">
        <f t="shared" si="22"/>
        <v>192</v>
      </c>
      <c r="AG58" s="56">
        <f t="shared" si="19"/>
        <v>800</v>
      </c>
    </row>
    <row r="59" spans="1:33">
      <c r="A59" s="152"/>
      <c r="B59" s="46">
        <v>2</v>
      </c>
      <c r="C59" s="46" t="s">
        <v>109</v>
      </c>
      <c r="D59" s="46">
        <f t="shared" si="20"/>
        <v>846</v>
      </c>
      <c r="E59" s="48">
        <f>T$3</f>
        <v>2228.2800000000002</v>
      </c>
      <c r="F59" s="46">
        <f>$T$4-AF59</f>
        <v>1341.8899999999999</v>
      </c>
      <c r="G59" s="46">
        <f>IF(AE59-$T$5&lt;0,1,AE59-$T$5)</f>
        <v>1</v>
      </c>
      <c r="H59" s="49">
        <f>IF(E59-G59&lt;0,-1,IF(D59-F59&lt;0,1,IF(E59-G59*2&lt;0,-2,IF(D59-F59*2&lt;0,2,IF(E59-G59*3&lt;0,-3,IF(D59-F59*3&lt;0,3,IF(E59-G59*4&lt;0,-4,-9)))))))</f>
        <v>1</v>
      </c>
      <c r="I59" s="46">
        <f>E59-ROUNDUP(D59/F59,0)*G59</f>
        <v>2227.2800000000002</v>
      </c>
      <c r="J59" s="68"/>
      <c r="K59" s="68"/>
      <c r="L59" s="68"/>
      <c r="M59" s="68"/>
      <c r="N59" s="68"/>
      <c r="O59" s="68"/>
      <c r="P59" s="68"/>
      <c r="Q59" s="51" t="s">
        <v>28</v>
      </c>
      <c r="R59" s="52">
        <v>3</v>
      </c>
      <c r="S59" s="52">
        <v>120</v>
      </c>
      <c r="T59" s="53">
        <v>300</v>
      </c>
      <c r="U59" s="53">
        <v>180</v>
      </c>
      <c r="V59" s="53">
        <v>150</v>
      </c>
      <c r="W59" s="53">
        <v>410</v>
      </c>
      <c r="X59" s="53">
        <f t="shared" si="17"/>
        <v>1040</v>
      </c>
      <c r="Y59" s="54">
        <v>6</v>
      </c>
      <c r="Z59" s="54">
        <v>4.0999999999999996</v>
      </c>
      <c r="AA59" s="54">
        <v>2.1</v>
      </c>
      <c r="AB59" s="54">
        <v>6</v>
      </c>
      <c r="AC59" s="54">
        <f t="shared" si="24"/>
        <v>18.2</v>
      </c>
      <c r="AD59" s="61">
        <f t="shared" si="18"/>
        <v>846</v>
      </c>
      <c r="AE59" s="70">
        <f t="shared" si="23"/>
        <v>540</v>
      </c>
      <c r="AF59" s="56">
        <f t="shared" si="22"/>
        <v>290.39999999999998</v>
      </c>
      <c r="AG59" s="56">
        <f t="shared" si="19"/>
        <v>674</v>
      </c>
    </row>
    <row r="60" spans="1:33">
      <c r="A60" s="152"/>
      <c r="B60" s="46">
        <v>3</v>
      </c>
      <c r="C60" s="46" t="s">
        <v>176</v>
      </c>
      <c r="D60" s="46">
        <f t="shared" si="20"/>
        <v>796.5</v>
      </c>
      <c r="E60" s="48">
        <f>U$3</f>
        <v>1687.64</v>
      </c>
      <c r="F60" s="46">
        <f>$U$4-AF60</f>
        <v>1502.96</v>
      </c>
      <c r="G60" s="46">
        <f>IF(AE60-$U$5&lt;0,1,AE60-$U$5)</f>
        <v>1</v>
      </c>
      <c r="H60" s="49">
        <f>IF(D60-F60&lt;0,1,IF(E60-G60&lt;0,-1,IF(D60-F60*2&lt;0,2,IF(E60-G60*2&lt;0,-2,IF(D60-F60*3&lt;0,3,IF(E60-G60*3&lt;0,-3,IF(D60-F60*4&lt;0,4,IF(E60-G60*4&lt;0,-4,-9))))))))</f>
        <v>1</v>
      </c>
      <c r="I60" s="46">
        <f>E60-(ROUNDUP(D60/F60,0)-1)*G60</f>
        <v>1687.64</v>
      </c>
      <c r="J60" s="68"/>
      <c r="K60" s="68"/>
      <c r="L60" s="68"/>
      <c r="M60" s="68"/>
      <c r="N60" s="68"/>
      <c r="O60" s="68"/>
      <c r="P60" s="68"/>
      <c r="Q60" s="51" t="s">
        <v>158</v>
      </c>
      <c r="R60" s="52">
        <v>3</v>
      </c>
      <c r="S60" s="52">
        <v>116</v>
      </c>
      <c r="T60" s="52">
        <v>135</v>
      </c>
      <c r="U60" s="52">
        <v>85</v>
      </c>
      <c r="V60" s="52">
        <v>34</v>
      </c>
      <c r="W60" s="52">
        <v>90</v>
      </c>
      <c r="X60" s="52">
        <f t="shared" si="17"/>
        <v>344</v>
      </c>
      <c r="Y60" s="54">
        <v>9</v>
      </c>
      <c r="Z60" s="54">
        <v>5.6856999999999998</v>
      </c>
      <c r="AA60" s="54">
        <v>2.2856999999999998</v>
      </c>
      <c r="AB60" s="54">
        <v>6</v>
      </c>
      <c r="AC60" s="54">
        <f t="shared" si="24"/>
        <v>22.971399999999999</v>
      </c>
      <c r="AD60" s="61">
        <f t="shared" si="18"/>
        <v>796.5</v>
      </c>
      <c r="AE60" s="70">
        <f t="shared" si="23"/>
        <v>502.5</v>
      </c>
      <c r="AF60" s="56">
        <f t="shared" si="22"/>
        <v>162</v>
      </c>
      <c r="AG60" s="56">
        <f t="shared" si="19"/>
        <v>354</v>
      </c>
    </row>
    <row r="61" spans="1:33">
      <c r="A61" s="152"/>
      <c r="B61" s="46">
        <v>4</v>
      </c>
      <c r="C61" s="46" t="s">
        <v>150</v>
      </c>
      <c r="D61" s="46">
        <f t="shared" si="20"/>
        <v>595.5</v>
      </c>
      <c r="E61" s="48">
        <f>V$3</f>
        <v>1886.04</v>
      </c>
      <c r="F61" s="46">
        <f>$V$4-AF61</f>
        <v>1306.83</v>
      </c>
      <c r="G61" s="46">
        <f>IF(AE61-$V$5&lt;0,1,AE61-$V$5)</f>
        <v>1</v>
      </c>
      <c r="H61" s="49">
        <f>IF(E61-G61&lt;0,-1,IF(D61-F61&lt;0,1,IF(E61-G61*2&lt;0,-2,IF(D61-F61*2&lt;0,2,IF(E61-G61*3&lt;0,-3,IF(D61-F61*3&lt;0,3,IF(E61-G61*4&lt;0,-4,-9)))))))</f>
        <v>1</v>
      </c>
      <c r="I61" s="46">
        <f>E61-ROUNDUP(D61/F61,0)*G61</f>
        <v>1885.04</v>
      </c>
      <c r="J61" s="68"/>
      <c r="K61" s="68"/>
      <c r="L61" s="68"/>
      <c r="M61" s="68"/>
      <c r="N61" s="68"/>
      <c r="O61" s="68"/>
      <c r="P61" s="68"/>
      <c r="Q61" s="51" t="s">
        <v>56</v>
      </c>
      <c r="R61" s="52">
        <v>5</v>
      </c>
      <c r="S61" s="52">
        <v>116</v>
      </c>
      <c r="T61" s="52">
        <v>1</v>
      </c>
      <c r="U61" s="52">
        <v>1</v>
      </c>
      <c r="V61" s="52">
        <v>1</v>
      </c>
      <c r="W61" s="52">
        <v>1</v>
      </c>
      <c r="X61" s="52">
        <f t="shared" si="17"/>
        <v>4</v>
      </c>
      <c r="Y61" s="54">
        <v>9</v>
      </c>
      <c r="Z61" s="54">
        <v>4.2857000000000003</v>
      </c>
      <c r="AA61" s="54">
        <v>2.7856999999999998</v>
      </c>
      <c r="AB61" s="55">
        <v>13</v>
      </c>
      <c r="AC61" s="55">
        <f t="shared" si="24"/>
        <v>29.071400000000001</v>
      </c>
      <c r="AD61" s="61">
        <f t="shared" si="18"/>
        <v>595.5</v>
      </c>
      <c r="AE61" s="70">
        <f t="shared" si="23"/>
        <v>285</v>
      </c>
      <c r="AF61" s="56">
        <f t="shared" si="22"/>
        <v>148.79999999999998</v>
      </c>
      <c r="AG61" s="56">
        <f t="shared" si="19"/>
        <v>573</v>
      </c>
    </row>
    <row r="62" spans="1:33">
      <c r="A62" s="152"/>
      <c r="B62" s="46">
        <v>5</v>
      </c>
      <c r="C62" s="46" t="s">
        <v>137</v>
      </c>
      <c r="D62" s="46">
        <f t="shared" si="20"/>
        <v>687</v>
      </c>
      <c r="E62" s="48">
        <f>W$3</f>
        <v>2131.56</v>
      </c>
      <c r="F62" s="46">
        <f>$W$4-AF62</f>
        <v>1096.24</v>
      </c>
      <c r="G62" s="46">
        <f>IF(AE62-$W$5&lt;0,1,AE62-$W$5)</f>
        <v>66.740000000000009</v>
      </c>
      <c r="H62" s="49">
        <f>IF(D62-F62&lt;0,1,IF(E62-G62&lt;0,-1,IF(D62-F62*2&lt;0,2,IF(E62-G62*2&lt;0,-2,IF(D62-F62*3&lt;0,3,IF(E62-G62*3&lt;0,-3,IF(D62-F62*4&lt;0,4,IF(E62-G62*4&lt;0,-4,-9))))))))</f>
        <v>1</v>
      </c>
      <c r="I62" s="46">
        <f>E62-(ROUNDUP(D62/F62,0)-1)*G62</f>
        <v>2131.56</v>
      </c>
      <c r="J62" s="68"/>
      <c r="K62" s="68"/>
      <c r="L62" s="68"/>
      <c r="M62" s="68"/>
      <c r="N62" s="68"/>
      <c r="O62" s="68"/>
      <c r="P62" s="68"/>
      <c r="Q62" s="51" t="s">
        <v>175</v>
      </c>
      <c r="R62" s="52">
        <v>4</v>
      </c>
      <c r="S62" s="52">
        <v>112</v>
      </c>
      <c r="T62" s="52">
        <v>150</v>
      </c>
      <c r="U62" s="52">
        <v>75</v>
      </c>
      <c r="V62" s="52">
        <v>95</v>
      </c>
      <c r="W62" s="52">
        <v>150</v>
      </c>
      <c r="X62" s="52">
        <f t="shared" si="17"/>
        <v>470</v>
      </c>
      <c r="Y62" s="54">
        <v>7</v>
      </c>
      <c r="Z62" s="54">
        <v>4.8</v>
      </c>
      <c r="AA62" s="54">
        <v>3.3</v>
      </c>
      <c r="AB62" s="54">
        <v>7</v>
      </c>
      <c r="AC62" s="54">
        <f t="shared" si="24"/>
        <v>22.1</v>
      </c>
      <c r="AD62" s="61">
        <f t="shared" si="18"/>
        <v>687</v>
      </c>
      <c r="AE62" s="70">
        <f t="shared" si="23"/>
        <v>429</v>
      </c>
      <c r="AF62" s="56">
        <f t="shared" si="22"/>
        <v>288</v>
      </c>
      <c r="AG62" s="56">
        <f t="shared" si="19"/>
        <v>458</v>
      </c>
    </row>
    <row r="63" spans="1:33">
      <c r="A63" s="153"/>
      <c r="B63" s="46">
        <v>6</v>
      </c>
      <c r="C63" s="46" t="s">
        <v>20</v>
      </c>
      <c r="D63" s="46">
        <f t="shared" si="20"/>
        <v>1278</v>
      </c>
      <c r="E63" s="67">
        <f>X$3</f>
        <v>1773.2</v>
      </c>
      <c r="F63" s="46">
        <f>$X$4-AF63</f>
        <v>840.22</v>
      </c>
      <c r="G63" s="46">
        <f>IF(AE63-$X$5&lt;0,1,AE63-$X$5)</f>
        <v>1</v>
      </c>
      <c r="H63" s="49">
        <f>IF(E63-G63&lt;0,-1,IF(D63-F63&lt;0,1,IF(E63-G63*2&lt;0,-2,IF(D63-F63*2&lt;0,2,IF(E63-G63*3&lt;0,-3,IF(D63-F63*3&lt;0,3,IF(E63-G63*4&lt;0,-4,-9)))))))</f>
        <v>2</v>
      </c>
      <c r="I63" s="46">
        <f>E63-ROUNDUP(D63/F63,0)*G63</f>
        <v>1771.2</v>
      </c>
      <c r="J63" s="68"/>
      <c r="K63" s="68"/>
      <c r="L63" s="68"/>
      <c r="M63" s="68"/>
      <c r="N63" s="68"/>
      <c r="O63" s="68"/>
      <c r="P63" s="68"/>
      <c r="Q63" s="51" t="s">
        <v>181</v>
      </c>
      <c r="R63" s="52">
        <v>6</v>
      </c>
      <c r="S63" s="52">
        <v>176</v>
      </c>
      <c r="T63" s="53">
        <v>500</v>
      </c>
      <c r="U63" s="53">
        <v>200</v>
      </c>
      <c r="V63" s="53">
        <v>180</v>
      </c>
      <c r="W63" s="53">
        <v>680</v>
      </c>
      <c r="X63" s="53">
        <f t="shared" si="17"/>
        <v>1560</v>
      </c>
      <c r="Y63" s="54">
        <v>8</v>
      </c>
      <c r="Z63" s="54">
        <v>4.0999999999999996</v>
      </c>
      <c r="AA63" s="54">
        <v>2.5</v>
      </c>
      <c r="AB63" s="54">
        <v>8</v>
      </c>
      <c r="AC63" s="54">
        <f t="shared" si="24"/>
        <v>22.6</v>
      </c>
      <c r="AD63" s="61">
        <f t="shared" si="18"/>
        <v>1278</v>
      </c>
      <c r="AE63" s="70">
        <f t="shared" si="23"/>
        <v>570</v>
      </c>
      <c r="AF63" s="56">
        <f t="shared" si="22"/>
        <v>348</v>
      </c>
      <c r="AG63" s="56">
        <f t="shared" si="19"/>
        <v>1032</v>
      </c>
    </row>
    <row r="64" spans="1:33" ht="14.1" customHeight="1">
      <c r="A64" s="151" t="s">
        <v>63</v>
      </c>
      <c r="B64" s="46">
        <v>1</v>
      </c>
      <c r="C64" s="46" t="s">
        <v>63</v>
      </c>
      <c r="D64" s="46">
        <f t="shared" si="20"/>
        <v>621</v>
      </c>
      <c r="E64" s="71">
        <f>$S$3</f>
        <v>2272.92</v>
      </c>
      <c r="F64" s="46">
        <f>$S$4-AF64</f>
        <v>1639.56</v>
      </c>
      <c r="G64" s="46">
        <f>IF(AE64-$S$5&lt;0,1,AE64-$S$5)</f>
        <v>75.420000000000073</v>
      </c>
      <c r="H64" s="49">
        <f>IF(D64-F64&lt;0,1,IF(E64-G64&lt;0,-1,IF(D64-F64*2&lt;0,2,IF(E64-G64*2&lt;0,-2,IF(D64-F64*3&lt;0,3,IF(E64-G64*3&lt;0,-3,IF(D64-F64*4&lt;0,4,IF(E64-G64*4&lt;0,-4,-9))))))))</f>
        <v>1</v>
      </c>
      <c r="I64" s="46">
        <f>E64-(ROUNDUP(D64/F64,0)-1)*G64</f>
        <v>2272.92</v>
      </c>
      <c r="J64" s="68"/>
      <c r="K64" s="68"/>
      <c r="L64" s="68"/>
      <c r="M64" s="68"/>
      <c r="N64" s="68"/>
      <c r="O64" s="68"/>
      <c r="P64" s="68"/>
      <c r="Q64" s="51" t="s">
        <v>56</v>
      </c>
      <c r="R64" s="52">
        <v>4</v>
      </c>
      <c r="S64" s="52">
        <v>116</v>
      </c>
      <c r="T64" s="52">
        <v>150</v>
      </c>
      <c r="U64" s="53">
        <v>200</v>
      </c>
      <c r="V64" s="52">
        <v>1</v>
      </c>
      <c r="W64" s="52">
        <v>180</v>
      </c>
      <c r="X64" s="52">
        <f t="shared" si="17"/>
        <v>531</v>
      </c>
      <c r="Y64" s="54">
        <v>6</v>
      </c>
      <c r="Z64" s="54">
        <v>6.1</v>
      </c>
      <c r="AA64" s="54"/>
      <c r="AB64" s="55">
        <v>11</v>
      </c>
      <c r="AC64" s="54">
        <f t="shared" si="24"/>
        <v>23.1</v>
      </c>
      <c r="AD64" s="61">
        <f t="shared" si="18"/>
        <v>621</v>
      </c>
      <c r="AE64" s="70">
        <f t="shared" si="23"/>
        <v>702</v>
      </c>
      <c r="AF64" s="56">
        <f t="shared" si="22"/>
        <v>1.2</v>
      </c>
      <c r="AG64" s="56">
        <f t="shared" si="19"/>
        <v>664</v>
      </c>
    </row>
    <row r="65" spans="1:33">
      <c r="A65" s="152"/>
      <c r="B65" s="46">
        <v>2</v>
      </c>
      <c r="C65" s="47" t="s">
        <v>62</v>
      </c>
      <c r="D65" s="46">
        <f t="shared" si="20"/>
        <v>978</v>
      </c>
      <c r="E65" s="71">
        <f>T$3</f>
        <v>2228.2800000000002</v>
      </c>
      <c r="F65" s="46">
        <f>$T$4-AF65</f>
        <v>1631.09</v>
      </c>
      <c r="G65" s="46">
        <f>IF(AE65-$T$5&lt;0,1,AE65-$T$5)</f>
        <v>1</v>
      </c>
      <c r="H65" s="49">
        <f>IF(E65-G65&lt;0,-1,IF(D65-F65&lt;0,1,IF(E65-G65*2&lt;0,-2,IF(D65-F65*2&lt;0,2,IF(E65-G65*3&lt;0,-3,IF(D65-F65*3&lt;0,3,IF(E65-G65*4&lt;0,-4,-9)))))))</f>
        <v>1</v>
      </c>
      <c r="I65" s="46">
        <f>E65-ROUNDUP(D65/F65,0)*G65</f>
        <v>2227.2800000000002</v>
      </c>
      <c r="J65" s="68"/>
      <c r="K65" s="68"/>
      <c r="L65" s="68"/>
      <c r="M65" s="68"/>
      <c r="N65" s="68"/>
      <c r="O65" s="68"/>
      <c r="P65" s="68"/>
      <c r="Q65" s="51" t="s">
        <v>54</v>
      </c>
      <c r="R65" s="52">
        <v>5</v>
      </c>
      <c r="S65" s="52">
        <v>180</v>
      </c>
      <c r="T65" s="53">
        <v>300</v>
      </c>
      <c r="U65" s="53">
        <v>200</v>
      </c>
      <c r="V65" s="52">
        <v>1</v>
      </c>
      <c r="W65" s="53">
        <v>360</v>
      </c>
      <c r="X65" s="53">
        <f t="shared" si="17"/>
        <v>861</v>
      </c>
      <c r="Y65" s="54">
        <v>8</v>
      </c>
      <c r="Z65" s="55">
        <v>9.0832999999999995</v>
      </c>
      <c r="AA65" s="54"/>
      <c r="AB65" s="55">
        <v>15</v>
      </c>
      <c r="AC65" s="55">
        <f t="shared" si="24"/>
        <v>32.083300000000001</v>
      </c>
      <c r="AD65" s="61">
        <f t="shared" si="18"/>
        <v>978</v>
      </c>
      <c r="AE65" s="69">
        <f t="shared" si="23"/>
        <v>900</v>
      </c>
      <c r="AF65" s="56">
        <f t="shared" si="22"/>
        <v>1.2</v>
      </c>
      <c r="AG65" s="56">
        <f t="shared" si="19"/>
        <v>1020</v>
      </c>
    </row>
    <row r="66" spans="1:33">
      <c r="A66" s="152"/>
      <c r="B66" s="46">
        <v>3</v>
      </c>
      <c r="C66" s="46" t="s">
        <v>206</v>
      </c>
      <c r="D66" s="46">
        <f t="shared" si="20"/>
        <v>708</v>
      </c>
      <c r="E66" s="71">
        <f>U$3</f>
        <v>1687.64</v>
      </c>
      <c r="F66" s="46">
        <f>$U$4-AF66</f>
        <v>1466.96</v>
      </c>
      <c r="G66" s="46">
        <f>IF(AE66-$U$5&lt;0,1,AE66-$U$5)</f>
        <v>1</v>
      </c>
      <c r="H66" s="49">
        <f>IF(D66-F66&lt;0,1,IF(E66-G66&lt;0,-1,IF(D66-F66*2&lt;0,2,IF(E66-G66*2&lt;0,-2,IF(D66-F66*3&lt;0,3,IF(E66-G66*3&lt;0,-3,IF(D66-F66*4&lt;0,4,IF(E66-G66*4&lt;0,-4,-9))))))))</f>
        <v>1</v>
      </c>
      <c r="I66" s="46">
        <f>E66-(ROUNDUP(D66/F66,0)-1)*G66</f>
        <v>1687.64</v>
      </c>
      <c r="J66" s="68"/>
      <c r="K66" s="68"/>
      <c r="L66" s="68"/>
      <c r="M66" s="68"/>
      <c r="N66" s="68"/>
      <c r="O66" s="68"/>
      <c r="P66" s="68"/>
      <c r="Q66" s="51" t="s">
        <v>163</v>
      </c>
      <c r="R66" s="52">
        <v>4</v>
      </c>
      <c r="S66" s="52">
        <v>112</v>
      </c>
      <c r="T66" s="52">
        <v>120</v>
      </c>
      <c r="U66" s="52">
        <v>79</v>
      </c>
      <c r="V66" s="52">
        <v>42</v>
      </c>
      <c r="W66" s="52">
        <v>90</v>
      </c>
      <c r="X66" s="52">
        <f t="shared" si="17"/>
        <v>331</v>
      </c>
      <c r="Y66" s="54">
        <v>8</v>
      </c>
      <c r="Z66" s="54">
        <v>5.3</v>
      </c>
      <c r="AA66" s="54">
        <v>2.8</v>
      </c>
      <c r="AB66" s="54">
        <v>6</v>
      </c>
      <c r="AC66" s="54">
        <f t="shared" si="24"/>
        <v>22.1</v>
      </c>
      <c r="AD66" s="61">
        <f t="shared" si="18"/>
        <v>708</v>
      </c>
      <c r="AE66" s="70">
        <f t="shared" si="23"/>
        <v>468</v>
      </c>
      <c r="AF66" s="56">
        <f t="shared" si="22"/>
        <v>198</v>
      </c>
      <c r="AG66" s="56">
        <f t="shared" si="19"/>
        <v>354</v>
      </c>
    </row>
    <row r="67" spans="1:33">
      <c r="A67" s="152"/>
      <c r="B67" s="46">
        <v>4</v>
      </c>
      <c r="C67" s="46" t="s">
        <v>18</v>
      </c>
      <c r="D67" s="46">
        <f t="shared" si="20"/>
        <v>642</v>
      </c>
      <c r="E67" s="71">
        <f>V$3</f>
        <v>1886.04</v>
      </c>
      <c r="F67" s="46">
        <f>$V$4-AF67</f>
        <v>1218.03</v>
      </c>
      <c r="G67" s="46">
        <f>IF(AE67-$V$5&lt;0,1,AE67-$V$5)</f>
        <v>1</v>
      </c>
      <c r="H67" s="49">
        <f>IF(E67-G67&lt;0,-1,IF(D67-F67&lt;0,1,IF(E67-G67*2&lt;0,-2,IF(D67-F67*2&lt;0,2,IF(E67-G67*3&lt;0,-3,IF(D67-F67*3&lt;0,3,IF(E67-G67*4&lt;0,-4,-9)))))))</f>
        <v>1</v>
      </c>
      <c r="I67" s="46">
        <f>E67-ROUNDUP(D67/F67,0)*G67</f>
        <v>1885.04</v>
      </c>
      <c r="J67" s="68"/>
      <c r="K67" s="68"/>
      <c r="L67" s="68"/>
      <c r="M67" s="68"/>
      <c r="N67" s="68"/>
      <c r="O67" s="68"/>
      <c r="P67" s="68"/>
      <c r="Q67" s="51" t="s">
        <v>19</v>
      </c>
      <c r="R67" s="52">
        <v>6</v>
      </c>
      <c r="S67" s="52">
        <v>132</v>
      </c>
      <c r="T67" s="52">
        <v>120</v>
      </c>
      <c r="U67" s="52">
        <v>112</v>
      </c>
      <c r="V67" s="52">
        <v>62</v>
      </c>
      <c r="W67" s="52">
        <v>210</v>
      </c>
      <c r="X67" s="52">
        <f t="shared" si="17"/>
        <v>504</v>
      </c>
      <c r="Y67" s="54">
        <v>7</v>
      </c>
      <c r="Z67" s="54">
        <v>5.5</v>
      </c>
      <c r="AA67" s="54">
        <v>3.1</v>
      </c>
      <c r="AB67" s="54">
        <v>9</v>
      </c>
      <c r="AC67" s="54">
        <f t="shared" si="24"/>
        <v>24.6</v>
      </c>
      <c r="AD67" s="61">
        <f t="shared" si="18"/>
        <v>642</v>
      </c>
      <c r="AE67" s="70">
        <f t="shared" si="23"/>
        <v>531</v>
      </c>
      <c r="AF67" s="56">
        <f t="shared" si="22"/>
        <v>237.6</v>
      </c>
      <c r="AG67" s="56">
        <f t="shared" si="19"/>
        <v>606</v>
      </c>
    </row>
    <row r="68" spans="1:33">
      <c r="A68" s="152"/>
      <c r="B68" s="46">
        <v>5</v>
      </c>
      <c r="C68" s="46" t="s">
        <v>129</v>
      </c>
      <c r="D68" s="46">
        <f t="shared" si="20"/>
        <v>768</v>
      </c>
      <c r="E68" s="73">
        <f>W$3</f>
        <v>2131.56</v>
      </c>
      <c r="F68" s="46">
        <f>$W$4-AF68</f>
        <v>1113.04</v>
      </c>
      <c r="G68" s="46">
        <f>IF(AE68-$W$5&lt;0,1,AE68-$W$5)</f>
        <v>93.740000000000009</v>
      </c>
      <c r="H68" s="49">
        <f>IF(D68-F68&lt;0,1,IF(E68-G68&lt;0,-1,IF(D68-F68*2&lt;0,2,IF(E68-G68*2&lt;0,-2,IF(D68-F68*3&lt;0,3,IF(E68-G68*3&lt;0,-3,IF(D68-F68*4&lt;0,4,IF(E68-G68*4&lt;0,-4,-9))))))))</f>
        <v>1</v>
      </c>
      <c r="I68" s="46">
        <f>E68-(ROUNDUP(D68/F68,0)-1)*G68</f>
        <v>2131.56</v>
      </c>
      <c r="J68" s="68"/>
      <c r="K68" s="68"/>
      <c r="L68" s="68"/>
      <c r="M68" s="68"/>
      <c r="N68" s="68"/>
      <c r="O68" s="68"/>
      <c r="P68" s="68"/>
      <c r="Q68" s="51" t="s">
        <v>50</v>
      </c>
      <c r="R68" s="52">
        <v>5</v>
      </c>
      <c r="S68" s="52">
        <v>112</v>
      </c>
      <c r="T68" s="52">
        <v>160</v>
      </c>
      <c r="U68" s="52">
        <v>80</v>
      </c>
      <c r="V68" s="52">
        <v>90</v>
      </c>
      <c r="W68" s="52">
        <v>100</v>
      </c>
      <c r="X68" s="52">
        <f t="shared" si="17"/>
        <v>430</v>
      </c>
      <c r="Y68" s="54">
        <v>8</v>
      </c>
      <c r="Z68" s="54">
        <v>5.0999999999999996</v>
      </c>
      <c r="AA68" s="54">
        <v>3.1</v>
      </c>
      <c r="AB68" s="54">
        <v>7</v>
      </c>
      <c r="AC68" s="54">
        <f t="shared" si="24"/>
        <v>23.2</v>
      </c>
      <c r="AD68" s="61">
        <f t="shared" si="18"/>
        <v>768</v>
      </c>
      <c r="AE68" s="70">
        <f t="shared" si="23"/>
        <v>456</v>
      </c>
      <c r="AF68" s="56">
        <f t="shared" si="22"/>
        <v>271.2</v>
      </c>
      <c r="AG68" s="56">
        <f t="shared" si="19"/>
        <v>408</v>
      </c>
    </row>
    <row r="69" spans="1:33">
      <c r="A69" s="153"/>
      <c r="B69" s="46">
        <v>6</v>
      </c>
      <c r="C69" s="46" t="s">
        <v>205</v>
      </c>
      <c r="D69" s="46">
        <f t="shared" si="20"/>
        <v>1080</v>
      </c>
      <c r="E69" s="71">
        <f>X$3</f>
        <v>1773.2</v>
      </c>
      <c r="F69" s="46">
        <f>$X$4-AF69</f>
        <v>811.42000000000007</v>
      </c>
      <c r="G69" s="46">
        <f>IF(AE69-$X$5&lt;0,1,AE69-$X$5)</f>
        <v>1</v>
      </c>
      <c r="H69" s="49">
        <f>IF(E69-G69&lt;0,-1,IF(D69-F69&lt;0,1,IF(E69-G69*2&lt;0,-2,IF(D69-F69*2&lt;0,2,IF(E69-G69*3&lt;0,-3,IF(D69-F69*3&lt;0,3,IF(E69-G69*4&lt;0,-4,-9)))))))</f>
        <v>2</v>
      </c>
      <c r="I69" s="46">
        <f>E69-ROUNDUP(D69/F69,0)*G69</f>
        <v>1771.2</v>
      </c>
      <c r="J69" s="68"/>
      <c r="K69" s="68"/>
      <c r="L69" s="68"/>
      <c r="M69" s="68"/>
      <c r="N69" s="68"/>
      <c r="O69" s="68"/>
      <c r="P69" s="68"/>
      <c r="Q69" s="51" t="s">
        <v>13</v>
      </c>
      <c r="R69" s="52">
        <v>6</v>
      </c>
      <c r="S69" s="52">
        <v>204</v>
      </c>
      <c r="T69" s="53">
        <v>280</v>
      </c>
      <c r="U69" s="53">
        <v>150</v>
      </c>
      <c r="V69" s="53">
        <v>160</v>
      </c>
      <c r="W69" s="53">
        <v>500</v>
      </c>
      <c r="X69" s="53">
        <f t="shared" si="17"/>
        <v>1090</v>
      </c>
      <c r="Y69" s="54">
        <v>10</v>
      </c>
      <c r="Z69" s="54">
        <v>4.5</v>
      </c>
      <c r="AA69" s="54">
        <v>3.5</v>
      </c>
      <c r="AB69" s="54">
        <v>15</v>
      </c>
      <c r="AC69" s="54">
        <v>33</v>
      </c>
      <c r="AD69" s="61">
        <f t="shared" si="18"/>
        <v>1080</v>
      </c>
      <c r="AE69" s="70">
        <f t="shared" si="23"/>
        <v>522</v>
      </c>
      <c r="AF69" s="56">
        <f t="shared" si="22"/>
        <v>376.8</v>
      </c>
      <c r="AG69" s="56">
        <f t="shared" si="19"/>
        <v>1160</v>
      </c>
    </row>
    <row r="70" spans="1:33" ht="14.1" customHeight="1">
      <c r="A70" s="151" t="s">
        <v>23</v>
      </c>
      <c r="B70" s="6">
        <v>1</v>
      </c>
      <c r="C70" s="62" t="s">
        <v>23</v>
      </c>
      <c r="D70" s="6">
        <f t="shared" ref="D70:D75" si="25">ROUND(T70+Y70*($Q$3-1),0)*1.2</f>
        <v>638.4</v>
      </c>
      <c r="E70" s="67">
        <f>$S$3</f>
        <v>2272.92</v>
      </c>
      <c r="F70" s="46">
        <f>$S$4-AF70</f>
        <v>1426.26</v>
      </c>
      <c r="G70" s="46">
        <f>IF(AE70-$S$5&lt;0,1,AE70-$S$5)</f>
        <v>685.92000000000007</v>
      </c>
      <c r="H70" s="49">
        <f>IF(D70-F70&lt;0,1,IF(E70-G70&lt;0,-1,IF(D70-F70*2&lt;0,2,IF(E70-G70*2&lt;0,-2,IF(D70-F70*3&lt;0,3,IF(E70-G70*3&lt;0,-3,IF(D70-F70*4&lt;0,4,IF(E70-G70*4&lt;0,-4,-9))))))))</f>
        <v>1</v>
      </c>
      <c r="I70" s="46">
        <f>E70-(ROUNDUP(D70/F70,0)-1)*G70</f>
        <v>2272.92</v>
      </c>
      <c r="J70" s="68"/>
      <c r="K70" s="68"/>
      <c r="L70" s="68"/>
      <c r="M70" s="68"/>
      <c r="N70" s="68"/>
      <c r="O70" s="68"/>
      <c r="P70" s="68"/>
      <c r="Q70" s="58" t="s">
        <v>188</v>
      </c>
      <c r="R70" s="59">
        <v>6</v>
      </c>
      <c r="S70" s="59">
        <v>172</v>
      </c>
      <c r="T70" s="59">
        <v>180</v>
      </c>
      <c r="U70" s="60">
        <v>180</v>
      </c>
      <c r="V70" s="59">
        <v>60</v>
      </c>
      <c r="W70" s="59">
        <v>300</v>
      </c>
      <c r="X70" s="60">
        <f t="shared" si="17"/>
        <v>720</v>
      </c>
      <c r="Y70" s="54">
        <v>8</v>
      </c>
      <c r="Z70" s="55">
        <v>7.8461999999999996</v>
      </c>
      <c r="AA70" s="54">
        <v>3.0769000000000002</v>
      </c>
      <c r="AB70" s="55">
        <v>12</v>
      </c>
      <c r="AC70" s="55">
        <f t="shared" ref="AC70:AC101" si="26">AB70+AA70+Z70+Y70</f>
        <v>30.923099999999998</v>
      </c>
      <c r="AD70" s="61">
        <f t="shared" si="18"/>
        <v>638.4</v>
      </c>
      <c r="AE70" s="74">
        <f t="shared" ref="AE70:AE75" si="27">ROUND(U70+Z70*($Q$3-1),0)*2.5</f>
        <v>1312.5</v>
      </c>
      <c r="AF70" s="61">
        <f t="shared" ref="AF70:AF75" si="28">ROUND(V70+AA70*($Q$3-1),0)*1.1</f>
        <v>214.50000000000003</v>
      </c>
      <c r="AG70" s="61">
        <f t="shared" si="19"/>
        <v>828</v>
      </c>
    </row>
    <row r="71" spans="1:33">
      <c r="A71" s="152"/>
      <c r="B71" s="6">
        <v>2</v>
      </c>
      <c r="C71" s="62" t="s">
        <v>155</v>
      </c>
      <c r="D71" s="6">
        <f t="shared" si="25"/>
        <v>619.19999999999993</v>
      </c>
      <c r="E71" s="48">
        <f>T$3</f>
        <v>2228.2800000000002</v>
      </c>
      <c r="F71" s="46">
        <f>$T$4-AF71</f>
        <v>1410.09</v>
      </c>
      <c r="G71" s="46">
        <f>IF(AE71-$T$5&lt;0,1,AE71-$T$5)</f>
        <v>1</v>
      </c>
      <c r="H71" s="49">
        <f>IF(E71-G71&lt;0,-1,IF(D71-F71&lt;0,1,IF(E71-G71*2&lt;0,-2,IF(D71-F71*2&lt;0,2,IF(E71-G71*3&lt;0,-3,IF(D71-F71*3&lt;0,3,IF(E71-G71*4&lt;0,-4,-9)))))))</f>
        <v>1</v>
      </c>
      <c r="I71" s="46">
        <f>E71-ROUNDUP(D71/F71,0)*G71</f>
        <v>2227.2800000000002</v>
      </c>
      <c r="J71" s="68"/>
      <c r="K71" s="68"/>
      <c r="L71" s="68"/>
      <c r="M71" s="68"/>
      <c r="N71" s="68"/>
      <c r="O71" s="68"/>
      <c r="P71" s="68"/>
      <c r="Q71" s="58" t="s">
        <v>59</v>
      </c>
      <c r="R71" s="59">
        <v>5</v>
      </c>
      <c r="S71" s="59">
        <v>108</v>
      </c>
      <c r="T71" s="59">
        <v>120</v>
      </c>
      <c r="U71" s="59">
        <v>90</v>
      </c>
      <c r="V71" s="59">
        <v>70</v>
      </c>
      <c r="W71" s="59">
        <v>60</v>
      </c>
      <c r="X71" s="59">
        <f t="shared" si="17"/>
        <v>340</v>
      </c>
      <c r="Y71" s="54">
        <v>9</v>
      </c>
      <c r="Z71" s="54">
        <v>5.9</v>
      </c>
      <c r="AA71" s="54">
        <v>3</v>
      </c>
      <c r="AB71" s="54">
        <v>5</v>
      </c>
      <c r="AC71" s="54">
        <f t="shared" si="26"/>
        <v>22.9</v>
      </c>
      <c r="AD71" s="61">
        <f t="shared" si="18"/>
        <v>619.19999999999993</v>
      </c>
      <c r="AE71" s="74">
        <f t="shared" si="27"/>
        <v>875</v>
      </c>
      <c r="AF71" s="61">
        <f t="shared" si="28"/>
        <v>222.20000000000002</v>
      </c>
      <c r="AG71" s="61">
        <f t="shared" si="19"/>
        <v>280</v>
      </c>
    </row>
    <row r="72" spans="1:33">
      <c r="A72" s="152"/>
      <c r="B72" s="6">
        <v>3</v>
      </c>
      <c r="C72" s="6" t="s">
        <v>179</v>
      </c>
      <c r="D72" s="6">
        <f t="shared" si="25"/>
        <v>384</v>
      </c>
      <c r="E72" s="48">
        <f>U$3</f>
        <v>1687.64</v>
      </c>
      <c r="F72" s="46">
        <f>$U$4-AF72</f>
        <v>1279.96</v>
      </c>
      <c r="G72" s="46">
        <f>IF(AE72-$U$5&lt;0,1,AE72-$U$5)</f>
        <v>1</v>
      </c>
      <c r="H72" s="49">
        <f>IF(D72-F72&lt;0,1,IF(E72-G72&lt;0,-1,IF(D72-F72*2&lt;0,2,IF(E72-G72*2&lt;0,-2,IF(D72-F72*3&lt;0,3,IF(E72-G72*3&lt;0,-3,IF(D72-F72*4&lt;0,4,IF(E72-G72*4&lt;0,-4,-9))))))))</f>
        <v>1</v>
      </c>
      <c r="I72" s="46">
        <f>E72-(ROUNDUP(D72/F72,0)-1)*G72</f>
        <v>1687.64</v>
      </c>
      <c r="J72" s="68"/>
      <c r="K72" s="68"/>
      <c r="L72" s="68"/>
      <c r="M72" s="68"/>
      <c r="N72" s="68"/>
      <c r="O72" s="68"/>
      <c r="P72" s="68"/>
      <c r="Q72" s="58" t="s">
        <v>54</v>
      </c>
      <c r="R72" s="59">
        <v>5</v>
      </c>
      <c r="S72" s="59">
        <v>112</v>
      </c>
      <c r="T72" s="59">
        <v>100</v>
      </c>
      <c r="U72" s="59">
        <v>60</v>
      </c>
      <c r="V72" s="59">
        <v>95</v>
      </c>
      <c r="W72" s="59">
        <v>150</v>
      </c>
      <c r="X72" s="59">
        <f t="shared" si="17"/>
        <v>405</v>
      </c>
      <c r="Y72" s="54">
        <v>5</v>
      </c>
      <c r="Z72" s="54">
        <v>3.0769000000000002</v>
      </c>
      <c r="AA72" s="55">
        <v>5.7949000000000002</v>
      </c>
      <c r="AB72" s="54">
        <v>9</v>
      </c>
      <c r="AC72" s="54">
        <f t="shared" si="26"/>
        <v>22.8718</v>
      </c>
      <c r="AD72" s="61">
        <f t="shared" si="18"/>
        <v>384</v>
      </c>
      <c r="AE72" s="72">
        <f t="shared" si="27"/>
        <v>487.5</v>
      </c>
      <c r="AF72" s="61">
        <f t="shared" si="28"/>
        <v>385.00000000000006</v>
      </c>
      <c r="AG72" s="61">
        <f t="shared" si="19"/>
        <v>546</v>
      </c>
    </row>
    <row r="73" spans="1:33">
      <c r="A73" s="152"/>
      <c r="B73" s="6">
        <v>4</v>
      </c>
      <c r="C73" s="62" t="s">
        <v>144</v>
      </c>
      <c r="D73" s="6">
        <f t="shared" si="25"/>
        <v>691.19999999999993</v>
      </c>
      <c r="E73" s="48">
        <f>V$3</f>
        <v>1886.04</v>
      </c>
      <c r="F73" s="46">
        <f>$V$4-AF73</f>
        <v>1308.2299999999998</v>
      </c>
      <c r="G73" s="46">
        <f>IF(AE73-$V$5&lt;0,1,AE73-$V$5)</f>
        <v>75.040000000000077</v>
      </c>
      <c r="H73" s="49">
        <f>IF(E73-G73&lt;0,-1,IF(D73-F73&lt;0,1,IF(E73-G73*2&lt;0,-2,IF(D73-F73*2&lt;0,2,IF(E73-G73*3&lt;0,-3,IF(D73-F73*3&lt;0,3,IF(E73-G73*4&lt;0,-4,-9)))))))</f>
        <v>1</v>
      </c>
      <c r="I73" s="46">
        <f>E73-ROUNDUP(D73/F73,0)*G73</f>
        <v>1811</v>
      </c>
      <c r="J73" s="68"/>
      <c r="K73" s="68"/>
      <c r="L73" s="68"/>
      <c r="M73" s="68"/>
      <c r="N73" s="68"/>
      <c r="O73" s="68"/>
      <c r="P73" s="68"/>
      <c r="Q73" s="58" t="s">
        <v>125</v>
      </c>
      <c r="R73" s="59">
        <v>6</v>
      </c>
      <c r="S73" s="59">
        <v>132</v>
      </c>
      <c r="T73" s="59">
        <v>180</v>
      </c>
      <c r="U73" s="59">
        <v>132</v>
      </c>
      <c r="V73" s="59">
        <v>42</v>
      </c>
      <c r="W73" s="59">
        <v>150</v>
      </c>
      <c r="X73" s="59">
        <f t="shared" si="17"/>
        <v>504</v>
      </c>
      <c r="Y73" s="54">
        <v>9</v>
      </c>
      <c r="Z73" s="55">
        <v>6.5</v>
      </c>
      <c r="AA73" s="54">
        <v>2.1</v>
      </c>
      <c r="AB73" s="54">
        <v>7</v>
      </c>
      <c r="AC73" s="54">
        <f t="shared" si="26"/>
        <v>24.6</v>
      </c>
      <c r="AD73" s="61">
        <f t="shared" si="18"/>
        <v>691.19999999999993</v>
      </c>
      <c r="AE73" s="74">
        <f t="shared" si="27"/>
        <v>1045</v>
      </c>
      <c r="AF73" s="61">
        <f t="shared" si="28"/>
        <v>147.4</v>
      </c>
      <c r="AG73" s="61">
        <f t="shared" si="19"/>
        <v>458</v>
      </c>
    </row>
    <row r="74" spans="1:33">
      <c r="A74" s="152"/>
      <c r="B74" s="6">
        <v>5</v>
      </c>
      <c r="C74" s="62" t="s">
        <v>27</v>
      </c>
      <c r="D74" s="6">
        <f t="shared" si="25"/>
        <v>993.59999999999991</v>
      </c>
      <c r="E74" s="48">
        <f>W$3</f>
        <v>2131.56</v>
      </c>
      <c r="F74" s="46">
        <f>$W$4-AF74</f>
        <v>1137.8399999999999</v>
      </c>
      <c r="G74" s="46">
        <f>IF(AE74-$W$5&lt;0,1,AE74-$W$5)</f>
        <v>607.74</v>
      </c>
      <c r="H74" s="49">
        <f>IF(D74-F74&lt;0,1,IF(E74-G74&lt;0,-1,IF(D74-F74*2&lt;0,2,IF(E74-G74*2&lt;0,-2,IF(D74-F74*3&lt;0,3,IF(E74-G74*3&lt;0,-3,IF(D74-F74*4&lt;0,4,IF(E74-G74*4&lt;0,-4,-9))))))))</f>
        <v>1</v>
      </c>
      <c r="I74" s="46">
        <f>E74-(ROUNDUP(D74/F74,0)-1)*G74</f>
        <v>2131.56</v>
      </c>
      <c r="J74" s="68"/>
      <c r="K74" s="68"/>
      <c r="L74" s="68"/>
      <c r="M74" s="68"/>
      <c r="N74" s="68"/>
      <c r="O74" s="68"/>
      <c r="P74" s="68"/>
      <c r="Q74" s="58" t="s">
        <v>28</v>
      </c>
      <c r="R74" s="59">
        <v>5</v>
      </c>
      <c r="S74" s="59">
        <v>164</v>
      </c>
      <c r="T74" s="60">
        <v>300</v>
      </c>
      <c r="U74" s="59">
        <v>120</v>
      </c>
      <c r="V74" s="59">
        <v>70</v>
      </c>
      <c r="W74" s="59">
        <v>200</v>
      </c>
      <c r="X74" s="59">
        <f t="shared" ref="X74:X105" si="29">W74+V74+U74+T74</f>
        <v>690</v>
      </c>
      <c r="Y74" s="55">
        <v>12</v>
      </c>
      <c r="Z74" s="54">
        <v>6.1</v>
      </c>
      <c r="AA74" s="54">
        <v>3.5</v>
      </c>
      <c r="AB74" s="54">
        <v>8</v>
      </c>
      <c r="AC74" s="54">
        <f t="shared" si="26"/>
        <v>29.6</v>
      </c>
      <c r="AD74" s="61">
        <f t="shared" ref="AD74:AD105" si="30">D74</f>
        <v>993.59999999999991</v>
      </c>
      <c r="AE74" s="74">
        <f t="shared" si="27"/>
        <v>970</v>
      </c>
      <c r="AF74" s="61">
        <f t="shared" si="28"/>
        <v>246.40000000000003</v>
      </c>
      <c r="AG74" s="61">
        <f t="shared" ref="AG74:AG105" si="31">ROUND(W74+AB74*($Q$3-1),0)</f>
        <v>552</v>
      </c>
    </row>
    <row r="75" spans="1:33">
      <c r="A75" s="153"/>
      <c r="B75" s="6">
        <v>6</v>
      </c>
      <c r="C75" s="62" t="s">
        <v>182</v>
      </c>
      <c r="D75" s="6">
        <f t="shared" si="25"/>
        <v>540</v>
      </c>
      <c r="E75" s="67">
        <f>X$3</f>
        <v>1773.2</v>
      </c>
      <c r="F75" s="46">
        <f>$X$4-AF75</f>
        <v>1066.1200000000001</v>
      </c>
      <c r="G75" s="46">
        <f>IF(AE75-$X$5&lt;0,1,AE75-$X$5)</f>
        <v>1</v>
      </c>
      <c r="H75" s="49">
        <f>IF(E75-G75&lt;0,-1,IF(D75-F75&lt;0,1,IF(E75-G75*2&lt;0,-2,IF(D75-F75*2&lt;0,2,IF(E75-G75*3&lt;0,-3,IF(D75-F75*3&lt;0,3,IF(E75-G75*4&lt;0,-4,-9)))))))</f>
        <v>1</v>
      </c>
      <c r="I75" s="46">
        <f>E75-ROUNDUP(D75/F75,0)*G75</f>
        <v>1772.2</v>
      </c>
      <c r="J75" s="68"/>
      <c r="K75" s="68"/>
      <c r="L75" s="68"/>
      <c r="M75" s="68"/>
      <c r="N75" s="68"/>
      <c r="O75" s="68"/>
      <c r="P75" s="68"/>
      <c r="Q75" s="58" t="s">
        <v>60</v>
      </c>
      <c r="R75" s="59">
        <v>5</v>
      </c>
      <c r="S75" s="59">
        <v>176</v>
      </c>
      <c r="T75" s="59">
        <v>10</v>
      </c>
      <c r="U75" s="59">
        <v>10</v>
      </c>
      <c r="V75" s="59">
        <v>10</v>
      </c>
      <c r="W75" s="59">
        <v>0</v>
      </c>
      <c r="X75" s="59">
        <f t="shared" si="29"/>
        <v>30</v>
      </c>
      <c r="Y75" s="55">
        <v>10</v>
      </c>
      <c r="Z75" s="55">
        <v>7.0909000000000004</v>
      </c>
      <c r="AA75" s="54">
        <v>2.2955000000000001</v>
      </c>
      <c r="AB75" s="55">
        <v>21</v>
      </c>
      <c r="AC75" s="55">
        <f t="shared" si="26"/>
        <v>40.386400000000002</v>
      </c>
      <c r="AD75" s="61">
        <f t="shared" si="30"/>
        <v>540</v>
      </c>
      <c r="AE75" s="74">
        <f t="shared" si="27"/>
        <v>805</v>
      </c>
      <c r="AF75" s="61">
        <f t="shared" si="28"/>
        <v>122.10000000000001</v>
      </c>
      <c r="AG75" s="61">
        <f t="shared" si="31"/>
        <v>924</v>
      </c>
    </row>
    <row r="76" spans="1:33" ht="14.1" customHeight="1">
      <c r="A76" s="151" t="s">
        <v>52</v>
      </c>
      <c r="B76" s="46">
        <v>1</v>
      </c>
      <c r="C76" s="46" t="s">
        <v>52</v>
      </c>
      <c r="D76" s="46">
        <f t="shared" ref="D76:D93" si="32">ROUND(T76+Y76*($Q$3-1),0)*1.5</f>
        <v>960</v>
      </c>
      <c r="E76" s="67">
        <f>$S$3</f>
        <v>2272.92</v>
      </c>
      <c r="F76" s="46">
        <f>$S$4-AF76</f>
        <v>1394.76</v>
      </c>
      <c r="G76" s="46">
        <f>IF(AE76-$S$5&lt;0,1,AE76-$S$5)</f>
        <v>1</v>
      </c>
      <c r="H76" s="49">
        <f>IF(D76-F76&lt;0,1,IF(E76-G76&lt;0,-1,IF(D76-F76*2&lt;0,2,IF(E76-G76*2&lt;0,-2,IF(D76-F76*3&lt;0,3,IF(E76-G76*3&lt;0,-3,IF(D76-F76*4&lt;0,4,IF(E76-G76*4&lt;0,-4,-9))))))))</f>
        <v>1</v>
      </c>
      <c r="I76" s="46">
        <f>E76-(ROUNDUP(D76/F76,0)-1)*G76</f>
        <v>2272.92</v>
      </c>
      <c r="J76" s="68"/>
      <c r="K76" s="68"/>
      <c r="L76" s="68"/>
      <c r="M76" s="68"/>
      <c r="N76" s="68"/>
      <c r="O76" s="68"/>
      <c r="P76" s="68"/>
      <c r="Q76" s="51" t="s">
        <v>178</v>
      </c>
      <c r="R76" s="52">
        <v>6</v>
      </c>
      <c r="S76" s="52">
        <v>164</v>
      </c>
      <c r="T76" s="52">
        <v>200</v>
      </c>
      <c r="U76" s="52">
        <v>128</v>
      </c>
      <c r="V76" s="52">
        <v>64</v>
      </c>
      <c r="W76" s="52">
        <v>300</v>
      </c>
      <c r="X76" s="52">
        <f t="shared" si="29"/>
        <v>692</v>
      </c>
      <c r="Y76" s="55">
        <v>10</v>
      </c>
      <c r="Z76" s="54">
        <v>6.3929</v>
      </c>
      <c r="AA76" s="54">
        <v>3.1964000000000001</v>
      </c>
      <c r="AB76" s="54">
        <v>10</v>
      </c>
      <c r="AC76" s="54">
        <f t="shared" si="26"/>
        <v>29.589300000000001</v>
      </c>
      <c r="AD76" s="61">
        <f t="shared" si="30"/>
        <v>960</v>
      </c>
      <c r="AE76" s="70">
        <f t="shared" ref="AE76:AE93" si="33">ROUND(U76+Z76*($Q$3-1),0)*1.5</f>
        <v>613.5</v>
      </c>
      <c r="AF76" s="56">
        <f>ROUND(V76+AA76*($Q$3-1),0)*1.2</f>
        <v>246</v>
      </c>
      <c r="AG76" s="56">
        <f t="shared" si="31"/>
        <v>740</v>
      </c>
    </row>
    <row r="77" spans="1:33">
      <c r="A77" s="152"/>
      <c r="B77" s="46">
        <v>2</v>
      </c>
      <c r="C77" s="46" t="s">
        <v>183</v>
      </c>
      <c r="D77" s="46">
        <f t="shared" si="32"/>
        <v>759</v>
      </c>
      <c r="E77" s="48">
        <f>T$3</f>
        <v>2228.2800000000002</v>
      </c>
      <c r="F77" s="46">
        <f>$T$4-AF77</f>
        <v>1163.0899999999999</v>
      </c>
      <c r="G77" s="46">
        <f>IF(AE77-$T$5&lt;0,1,AE77-$T$5)</f>
        <v>1</v>
      </c>
      <c r="H77" s="49">
        <f>IF(E77-G77&lt;0,-1,IF(D77-F77&lt;0,1,IF(E77-G77*2&lt;0,-2,IF(D77-F77*2&lt;0,2,IF(E77-G77*3&lt;0,-3,IF(D77-F77*3&lt;0,3,IF(E77-G77*4&lt;0,-4,-9)))))))</f>
        <v>1</v>
      </c>
      <c r="I77" s="46">
        <f>E77-ROUNDUP(D77/F77,0)*G77</f>
        <v>2227.2800000000002</v>
      </c>
      <c r="J77" s="68"/>
      <c r="K77" s="68"/>
      <c r="L77" s="68"/>
      <c r="M77" s="68"/>
      <c r="N77" s="68"/>
      <c r="O77" s="68"/>
      <c r="P77" s="68"/>
      <c r="Q77" s="51" t="s">
        <v>142</v>
      </c>
      <c r="R77" s="52">
        <v>4</v>
      </c>
      <c r="S77" s="52">
        <v>108</v>
      </c>
      <c r="T77" s="52">
        <v>110</v>
      </c>
      <c r="U77" s="52">
        <v>30</v>
      </c>
      <c r="V77" s="52">
        <v>150</v>
      </c>
      <c r="W77" s="52">
        <v>60</v>
      </c>
      <c r="X77" s="52">
        <f t="shared" si="29"/>
        <v>350</v>
      </c>
      <c r="Y77" s="54">
        <v>9</v>
      </c>
      <c r="Z77" s="54">
        <v>3.0968</v>
      </c>
      <c r="AA77" s="55">
        <v>5.4839000000000002</v>
      </c>
      <c r="AB77" s="54">
        <v>5</v>
      </c>
      <c r="AC77" s="54">
        <f t="shared" si="26"/>
        <v>22.5807</v>
      </c>
      <c r="AD77" s="61">
        <f t="shared" si="30"/>
        <v>759</v>
      </c>
      <c r="AE77" s="70">
        <f t="shared" si="33"/>
        <v>249</v>
      </c>
      <c r="AF77" s="56">
        <f>ROUND(V77+AA77*($Q$3-1),0)*1.2</f>
        <v>469.2</v>
      </c>
      <c r="AG77" s="56">
        <f t="shared" si="31"/>
        <v>280</v>
      </c>
    </row>
    <row r="78" spans="1:33">
      <c r="A78" s="152"/>
      <c r="B78" s="46">
        <v>3</v>
      </c>
      <c r="C78" s="46" t="s">
        <v>162</v>
      </c>
      <c r="D78" s="46">
        <f t="shared" si="32"/>
        <v>687</v>
      </c>
      <c r="E78" s="48">
        <f>U$3</f>
        <v>1687.64</v>
      </c>
      <c r="F78" s="46">
        <f>$U$4-AF78</f>
        <v>1326.56</v>
      </c>
      <c r="G78" s="46">
        <f>IF(AE78-$U$5&lt;0,1,AE78-$U$5)</f>
        <v>1</v>
      </c>
      <c r="H78" s="49">
        <f>IF(D78-F78&lt;0,1,IF(E78-G78&lt;0,-1,IF(D78-F78*2&lt;0,2,IF(E78-G78*2&lt;0,-2,IF(D78-F78*3&lt;0,3,IF(E78-G78*3&lt;0,-3,IF(D78-F78*4&lt;0,4,IF(E78-G78*4&lt;0,-4,-9))))))))</f>
        <v>1</v>
      </c>
      <c r="I78" s="46">
        <f>E78-(ROUNDUP(D78/F78,0)-1)*G78</f>
        <v>1687.64</v>
      </c>
      <c r="J78" s="68"/>
      <c r="K78" s="68"/>
      <c r="L78" s="68"/>
      <c r="M78" s="68"/>
      <c r="N78" s="68"/>
      <c r="O78" s="68"/>
      <c r="P78" s="68"/>
      <c r="Q78" s="51" t="s">
        <v>13</v>
      </c>
      <c r="R78" s="52">
        <v>4</v>
      </c>
      <c r="S78" s="52">
        <v>112</v>
      </c>
      <c r="T78" s="52">
        <v>150</v>
      </c>
      <c r="U78" s="52">
        <v>100</v>
      </c>
      <c r="V78" s="53">
        <v>110</v>
      </c>
      <c r="W78" s="52">
        <v>150</v>
      </c>
      <c r="X78" s="52">
        <f t="shared" si="29"/>
        <v>510</v>
      </c>
      <c r="Y78" s="54">
        <v>7</v>
      </c>
      <c r="Z78" s="54">
        <v>4.4000000000000004</v>
      </c>
      <c r="AA78" s="54">
        <v>3.9</v>
      </c>
      <c r="AB78" s="54">
        <v>7</v>
      </c>
      <c r="AC78" s="54">
        <f t="shared" si="26"/>
        <v>22.3</v>
      </c>
      <c r="AD78" s="61">
        <f t="shared" si="30"/>
        <v>687</v>
      </c>
      <c r="AE78" s="70">
        <f t="shared" si="33"/>
        <v>441</v>
      </c>
      <c r="AF78" s="56">
        <f>ROUND(V78+AA78*($Q$3-1),0)*1.2</f>
        <v>338.4</v>
      </c>
      <c r="AG78" s="56">
        <f t="shared" si="31"/>
        <v>458</v>
      </c>
    </row>
    <row r="79" spans="1:33">
      <c r="A79" s="152"/>
      <c r="B79" s="46">
        <v>4</v>
      </c>
      <c r="C79" s="46" t="s">
        <v>149</v>
      </c>
      <c r="D79" s="46">
        <f t="shared" si="32"/>
        <v>627</v>
      </c>
      <c r="E79" s="48">
        <f>V$3</f>
        <v>1886.04</v>
      </c>
      <c r="F79" s="46">
        <f>$V$4-AF79</f>
        <v>1201.23</v>
      </c>
      <c r="G79" s="46">
        <f>IF(AE79-$V$5&lt;0,1,AE79-$V$5)</f>
        <v>1</v>
      </c>
      <c r="H79" s="49">
        <f>IF(E79-G79&lt;0,-1,IF(D79-F79&lt;0,1,IF(E79-G79*2&lt;0,-2,IF(D79-F79*2&lt;0,2,IF(E79-G79*3&lt;0,-3,IF(D79-F79*3&lt;0,3,IF(E79-G79*4&lt;0,-4,-9)))))))</f>
        <v>1</v>
      </c>
      <c r="I79" s="46">
        <f>E79-ROUNDUP(D79/F79,0)*G79</f>
        <v>1885.04</v>
      </c>
      <c r="J79" s="68"/>
      <c r="K79" s="68"/>
      <c r="L79" s="68"/>
      <c r="M79" s="68"/>
      <c r="N79" s="68"/>
      <c r="O79" s="68"/>
      <c r="P79" s="68"/>
      <c r="Q79" s="51" t="s">
        <v>54</v>
      </c>
      <c r="R79" s="52">
        <v>5</v>
      </c>
      <c r="S79" s="52">
        <v>104</v>
      </c>
      <c r="T79" s="52">
        <v>110</v>
      </c>
      <c r="U79" s="52">
        <v>80</v>
      </c>
      <c r="V79" s="52">
        <v>54</v>
      </c>
      <c r="W79" s="52">
        <v>120</v>
      </c>
      <c r="X79" s="52">
        <f t="shared" si="29"/>
        <v>364</v>
      </c>
      <c r="Y79" s="54">
        <v>7</v>
      </c>
      <c r="Z79" s="54">
        <v>4.2</v>
      </c>
      <c r="AA79" s="54">
        <v>3.6</v>
      </c>
      <c r="AB79" s="54">
        <v>7</v>
      </c>
      <c r="AC79" s="54">
        <f t="shared" si="26"/>
        <v>21.8</v>
      </c>
      <c r="AD79" s="61">
        <f t="shared" si="30"/>
        <v>627</v>
      </c>
      <c r="AE79" s="70">
        <f t="shared" si="33"/>
        <v>397.5</v>
      </c>
      <c r="AF79" s="56">
        <f>ROUND(V79+AA79*($Q$3-1),0)*1.2</f>
        <v>254.39999999999998</v>
      </c>
      <c r="AG79" s="56">
        <f t="shared" si="31"/>
        <v>428</v>
      </c>
    </row>
    <row r="80" spans="1:33">
      <c r="A80" s="152"/>
      <c r="B80" s="46">
        <v>5</v>
      </c>
      <c r="C80" s="46" t="s">
        <v>126</v>
      </c>
      <c r="D80" s="46">
        <f t="shared" si="32"/>
        <v>678</v>
      </c>
      <c r="E80" s="48">
        <f>W$3</f>
        <v>2131.56</v>
      </c>
      <c r="F80" s="46">
        <f>$W$4-AF80</f>
        <v>934.12</v>
      </c>
      <c r="G80" s="46">
        <f>IF(AE80-$W$5&lt;0,1,AE80-$W$5)</f>
        <v>1</v>
      </c>
      <c r="H80" s="49">
        <f>IF(D80-F80&lt;0,1,IF(E80-G80&lt;0,-1,IF(D80-F80*2&lt;0,2,IF(E80-G80*2&lt;0,-2,IF(D80-F80*3&lt;0,3,IF(E80-G80*3&lt;0,-3,IF(D80-F80*4&lt;0,4,IF(E80-G80*4&lt;0,-4,-9))))))))</f>
        <v>1</v>
      </c>
      <c r="I80" s="46">
        <f>E80-(ROUNDUP(D80/F80,0)-1)*G80</f>
        <v>2131.56</v>
      </c>
      <c r="J80" s="68"/>
      <c r="K80" s="68"/>
      <c r="L80" s="68"/>
      <c r="M80" s="68"/>
      <c r="N80" s="68"/>
      <c r="O80" s="68"/>
      <c r="P80" s="68"/>
      <c r="Q80" s="51" t="s">
        <v>153</v>
      </c>
      <c r="R80" s="52">
        <v>5</v>
      </c>
      <c r="S80" s="52">
        <v>124</v>
      </c>
      <c r="T80" s="52">
        <v>100</v>
      </c>
      <c r="U80" s="52">
        <v>1</v>
      </c>
      <c r="V80" s="53">
        <v>100</v>
      </c>
      <c r="W80" s="52">
        <v>120</v>
      </c>
      <c r="X80" s="52">
        <f t="shared" si="29"/>
        <v>321</v>
      </c>
      <c r="Y80" s="54">
        <v>8</v>
      </c>
      <c r="Z80" s="54"/>
      <c r="AA80" s="55">
        <v>5.4726999999999997</v>
      </c>
      <c r="AB80" s="54">
        <v>9</v>
      </c>
      <c r="AC80" s="54">
        <f t="shared" si="26"/>
        <v>22.4727</v>
      </c>
      <c r="AD80" s="61">
        <f t="shared" si="30"/>
        <v>678</v>
      </c>
      <c r="AE80" s="70">
        <f t="shared" si="33"/>
        <v>1.5</v>
      </c>
      <c r="AF80" s="56">
        <f>ROUND(V80+AA80*($Q$3-1),0)*1.2*1.1</f>
        <v>450.12</v>
      </c>
      <c r="AG80" s="56">
        <f t="shared" si="31"/>
        <v>516</v>
      </c>
    </row>
    <row r="81" spans="1:33">
      <c r="A81" s="153"/>
      <c r="B81" s="46">
        <v>6</v>
      </c>
      <c r="C81" s="46" t="s">
        <v>57</v>
      </c>
      <c r="D81" s="46">
        <f t="shared" si="32"/>
        <v>960</v>
      </c>
      <c r="E81" s="67">
        <f>X$3</f>
        <v>1773.2</v>
      </c>
      <c r="F81" s="46">
        <f>$X$4-AF81</f>
        <v>896.62000000000012</v>
      </c>
      <c r="G81" s="46">
        <f>IF(AE81-$X$5&lt;0,1,AE81-$X$5)</f>
        <v>1</v>
      </c>
      <c r="H81" s="49">
        <f>IF(E81-G81&lt;0,-1,IF(D81-F81&lt;0,1,IF(E81-G81*2&lt;0,-2,IF(D81-F81*2&lt;0,2,IF(E81-G81*3&lt;0,-3,IF(D81-F81*3&lt;0,3,IF(E81-G81*4&lt;0,-4,-9)))))))</f>
        <v>2</v>
      </c>
      <c r="I81" s="46">
        <f>E81-ROUNDUP(D81/F81,0)*G81</f>
        <v>1771.2</v>
      </c>
      <c r="J81" s="68"/>
      <c r="K81" s="68"/>
      <c r="L81" s="68"/>
      <c r="M81" s="68"/>
      <c r="N81" s="68"/>
      <c r="O81" s="68"/>
      <c r="P81" s="68"/>
      <c r="Q81" s="51" t="s">
        <v>131</v>
      </c>
      <c r="R81" s="52">
        <v>5</v>
      </c>
      <c r="S81" s="52">
        <v>164</v>
      </c>
      <c r="T81" s="52">
        <v>200</v>
      </c>
      <c r="U81" s="52">
        <v>116</v>
      </c>
      <c r="V81" s="52">
        <v>76</v>
      </c>
      <c r="W81" s="52">
        <v>300</v>
      </c>
      <c r="X81" s="52">
        <f t="shared" si="29"/>
        <v>692</v>
      </c>
      <c r="Y81" s="55">
        <v>10</v>
      </c>
      <c r="Z81" s="54">
        <v>5.8</v>
      </c>
      <c r="AA81" s="54">
        <v>3.8</v>
      </c>
      <c r="AB81" s="54">
        <v>10</v>
      </c>
      <c r="AC81" s="54">
        <f t="shared" si="26"/>
        <v>29.6</v>
      </c>
      <c r="AD81" s="61">
        <f t="shared" si="30"/>
        <v>960</v>
      </c>
      <c r="AE81" s="70">
        <f t="shared" si="33"/>
        <v>556.5</v>
      </c>
      <c r="AF81" s="56">
        <f>ROUND(V81+AA81*($Q$3-1),0)*1.2</f>
        <v>291.59999999999997</v>
      </c>
      <c r="AG81" s="56">
        <f t="shared" si="31"/>
        <v>740</v>
      </c>
    </row>
    <row r="82" spans="1:33" ht="14.1" customHeight="1">
      <c r="A82" s="151" t="s">
        <v>71</v>
      </c>
      <c r="B82" s="46">
        <v>1</v>
      </c>
      <c r="C82" s="46" t="s">
        <v>71</v>
      </c>
      <c r="D82" s="46">
        <f t="shared" si="32"/>
        <v>708</v>
      </c>
      <c r="E82" s="67">
        <f>$S$3</f>
        <v>2272.92</v>
      </c>
      <c r="F82" s="46">
        <f>$S$4-AF82</f>
        <v>1386.3600000000001</v>
      </c>
      <c r="G82" s="46">
        <f>IF(AE82-$S$5&lt;0,1,AE82-$S$5)</f>
        <v>1</v>
      </c>
      <c r="H82" s="49">
        <f>IF(D82-F82&lt;0,1,IF(E82-G82&lt;0,-1,IF(D82-F82*2&lt;0,2,IF(E82-G82*2&lt;0,-2,IF(D82-F82*3&lt;0,3,IF(E82-G82*3&lt;0,-3,IF(D82-F82*4&lt;0,4,IF(E82-G82*4&lt;0,-4,-9))))))))</f>
        <v>1</v>
      </c>
      <c r="I82" s="46">
        <f>E82-(ROUNDUP(D82/F82,0)-1)*G82</f>
        <v>2272.92</v>
      </c>
      <c r="J82" s="68"/>
      <c r="K82" s="68"/>
      <c r="L82" s="68"/>
      <c r="M82" s="68"/>
      <c r="N82" s="68"/>
      <c r="O82" s="68"/>
      <c r="P82" s="68"/>
      <c r="Q82" s="51" t="s">
        <v>138</v>
      </c>
      <c r="R82" s="52">
        <v>4</v>
      </c>
      <c r="S82" s="52">
        <v>112</v>
      </c>
      <c r="T82" s="52">
        <v>120</v>
      </c>
      <c r="U82" s="52">
        <v>63</v>
      </c>
      <c r="V82" s="52">
        <v>54</v>
      </c>
      <c r="W82" s="52">
        <v>90</v>
      </c>
      <c r="X82" s="52">
        <f t="shared" si="29"/>
        <v>327</v>
      </c>
      <c r="Y82" s="54">
        <v>8</v>
      </c>
      <c r="Z82" s="54">
        <v>4.2</v>
      </c>
      <c r="AA82" s="54">
        <v>3.6</v>
      </c>
      <c r="AB82" s="54">
        <v>6</v>
      </c>
      <c r="AC82" s="54">
        <f t="shared" si="26"/>
        <v>21.8</v>
      </c>
      <c r="AD82" s="61">
        <f t="shared" si="30"/>
        <v>708</v>
      </c>
      <c r="AE82" s="70">
        <f t="shared" si="33"/>
        <v>372</v>
      </c>
      <c r="AF82" s="56">
        <f>ROUND(V82+AA82*($Q$3-1),0)*1.2</f>
        <v>254.39999999999998</v>
      </c>
      <c r="AG82" s="56">
        <f t="shared" si="31"/>
        <v>354</v>
      </c>
    </row>
    <row r="83" spans="1:33">
      <c r="A83" s="152"/>
      <c r="B83" s="46">
        <v>2</v>
      </c>
      <c r="C83" s="46" t="s">
        <v>20</v>
      </c>
      <c r="D83" s="46">
        <f t="shared" si="32"/>
        <v>1278</v>
      </c>
      <c r="E83" s="48">
        <f>T$3</f>
        <v>2228.2800000000002</v>
      </c>
      <c r="F83" s="46">
        <f>$T$4-AF83</f>
        <v>1284.29</v>
      </c>
      <c r="G83" s="46">
        <f>IF(AE83-$T$5&lt;0,1,AE83-$T$5)</f>
        <v>1</v>
      </c>
      <c r="H83" s="49">
        <f>IF(E83-G83&lt;0,-1,IF(D83-F83&lt;0,1,IF(E83-G83*2&lt;0,-2,IF(D83-F83*2&lt;0,2,IF(E83-G83*3&lt;0,-3,IF(D83-F83*3&lt;0,3,IF(E83-G83*4&lt;0,-4,-9)))))))</f>
        <v>1</v>
      </c>
      <c r="I83" s="46">
        <f>E83-ROUNDUP(D83/F83,0)*G83</f>
        <v>2227.2800000000002</v>
      </c>
      <c r="J83" s="68"/>
      <c r="K83" s="68"/>
      <c r="L83" s="68"/>
      <c r="M83" s="68"/>
      <c r="N83" s="68"/>
      <c r="O83" s="68"/>
      <c r="P83" s="68"/>
      <c r="Q83" s="51" t="s">
        <v>181</v>
      </c>
      <c r="R83" s="52">
        <v>6</v>
      </c>
      <c r="S83" s="52">
        <v>176</v>
      </c>
      <c r="T83" s="53">
        <v>500</v>
      </c>
      <c r="U83" s="53">
        <v>200</v>
      </c>
      <c r="V83" s="53">
        <v>180</v>
      </c>
      <c r="W83" s="53">
        <v>680</v>
      </c>
      <c r="X83" s="53">
        <f t="shared" si="29"/>
        <v>1560</v>
      </c>
      <c r="Y83" s="54">
        <v>8</v>
      </c>
      <c r="Z83" s="54">
        <v>4.0999999999999996</v>
      </c>
      <c r="AA83" s="54">
        <v>2.5</v>
      </c>
      <c r="AB83" s="54">
        <v>8</v>
      </c>
      <c r="AC83" s="54">
        <f t="shared" si="26"/>
        <v>22.6</v>
      </c>
      <c r="AD83" s="61">
        <f t="shared" si="30"/>
        <v>1278</v>
      </c>
      <c r="AE83" s="70">
        <f t="shared" si="33"/>
        <v>570</v>
      </c>
      <c r="AF83" s="56">
        <f>ROUND(V83+AA83*($Q$3-1),0)*1.2</f>
        <v>348</v>
      </c>
      <c r="AG83" s="56">
        <f t="shared" si="31"/>
        <v>1032</v>
      </c>
    </row>
    <row r="84" spans="1:33">
      <c r="A84" s="152"/>
      <c r="B84" s="46">
        <v>3</v>
      </c>
      <c r="C84" s="46" t="s">
        <v>159</v>
      </c>
      <c r="D84" s="46">
        <f t="shared" si="32"/>
        <v>642</v>
      </c>
      <c r="E84" s="48">
        <f>U$3</f>
        <v>1687.64</v>
      </c>
      <c r="F84" s="46">
        <f>$U$4-AF84</f>
        <v>1466.96</v>
      </c>
      <c r="G84" s="46">
        <f>IF(AE84-$U$5&lt;0,1,AE84-$U$5)</f>
        <v>1</v>
      </c>
      <c r="H84" s="49">
        <f>IF(D84-F84&lt;0,1,IF(E84-G84&lt;0,-1,IF(D84-F84*2&lt;0,2,IF(E84-G84*2&lt;0,-2,IF(D84-F84*3&lt;0,3,IF(E84-G84*3&lt;0,-3,IF(D84-F84*4&lt;0,4,IF(E84-G84*4&lt;0,-4,-9))))))))</f>
        <v>1</v>
      </c>
      <c r="I84" s="46">
        <f>E84-(ROUNDUP(D84/F84,0)-1)*G84</f>
        <v>1687.64</v>
      </c>
      <c r="J84" s="68"/>
      <c r="K84" s="68"/>
      <c r="L84" s="68"/>
      <c r="M84" s="68"/>
      <c r="N84" s="68"/>
      <c r="O84" s="68"/>
      <c r="P84" s="68"/>
      <c r="Q84" s="51" t="s">
        <v>128</v>
      </c>
      <c r="R84" s="52">
        <v>4</v>
      </c>
      <c r="S84" s="52">
        <v>120</v>
      </c>
      <c r="T84" s="52">
        <v>120</v>
      </c>
      <c r="U84" s="52">
        <v>84</v>
      </c>
      <c r="V84" s="52">
        <v>42</v>
      </c>
      <c r="W84" s="52">
        <v>135</v>
      </c>
      <c r="X84" s="52">
        <f t="shared" si="29"/>
        <v>381</v>
      </c>
      <c r="Y84" s="54">
        <v>7</v>
      </c>
      <c r="Z84" s="54">
        <v>5.6</v>
      </c>
      <c r="AA84" s="54">
        <v>2.8</v>
      </c>
      <c r="AB84" s="54">
        <v>8</v>
      </c>
      <c r="AC84" s="54">
        <f t="shared" si="26"/>
        <v>23.4</v>
      </c>
      <c r="AD84" s="61">
        <f t="shared" si="30"/>
        <v>642</v>
      </c>
      <c r="AE84" s="70">
        <f t="shared" si="33"/>
        <v>495</v>
      </c>
      <c r="AF84" s="56">
        <f>ROUND(V84+AA84*($Q$3-1),0)*1.2</f>
        <v>198</v>
      </c>
      <c r="AG84" s="56">
        <f t="shared" si="31"/>
        <v>487</v>
      </c>
    </row>
    <row r="85" spans="1:33">
      <c r="A85" s="152"/>
      <c r="B85" s="46">
        <v>4</v>
      </c>
      <c r="C85" s="47" t="s">
        <v>139</v>
      </c>
      <c r="D85" s="47">
        <f t="shared" si="32"/>
        <v>1608</v>
      </c>
      <c r="E85" s="48">
        <f>V$3</f>
        <v>1886.04</v>
      </c>
      <c r="F85" s="46">
        <f>$V$4-AF85</f>
        <v>988.34999999999991</v>
      </c>
      <c r="G85" s="46">
        <f>IF(AE85-$V$5&lt;0,1,AE85-$V$5)</f>
        <v>1</v>
      </c>
      <c r="H85" s="49">
        <f>IF(E85-G85&lt;0,-1,IF(D85-F85&lt;0,1,IF(E85-G85*2&lt;0,-2,IF(D85-F85*2&lt;0,2,IF(E85-G85*3&lt;0,-3,IF(D85-F85*3&lt;0,3,IF(E85-G85*4&lt;0,-4,-9)))))))</f>
        <v>2</v>
      </c>
      <c r="I85" s="46">
        <f>E85-ROUNDUP(D85/F85,0)*G85</f>
        <v>1884.04</v>
      </c>
      <c r="J85" s="68"/>
      <c r="K85" s="68"/>
      <c r="L85" s="68"/>
      <c r="M85" s="68"/>
      <c r="N85" s="68"/>
      <c r="O85" s="68"/>
      <c r="P85" s="68"/>
      <c r="Q85" s="51" t="s">
        <v>153</v>
      </c>
      <c r="R85" s="52">
        <v>5</v>
      </c>
      <c r="S85" s="52">
        <v>128</v>
      </c>
      <c r="T85" s="53">
        <v>280</v>
      </c>
      <c r="U85" s="52">
        <v>52</v>
      </c>
      <c r="V85" s="52">
        <v>90</v>
      </c>
      <c r="W85" s="52">
        <v>0</v>
      </c>
      <c r="X85" s="52">
        <f t="shared" si="29"/>
        <v>422</v>
      </c>
      <c r="Y85" s="55">
        <v>18</v>
      </c>
      <c r="Z85" s="54">
        <v>0.5</v>
      </c>
      <c r="AA85" s="55">
        <v>6</v>
      </c>
      <c r="AB85" s="54"/>
      <c r="AC85" s="54">
        <f t="shared" si="26"/>
        <v>24.5</v>
      </c>
      <c r="AD85" s="61">
        <f t="shared" si="30"/>
        <v>1608</v>
      </c>
      <c r="AE85" s="70">
        <f t="shared" si="33"/>
        <v>111</v>
      </c>
      <c r="AF85" s="57">
        <f>ROUND(V85+AA85*($Q$3-1),0)*1.2*1.1</f>
        <v>467.28000000000003</v>
      </c>
      <c r="AG85" s="56">
        <f t="shared" si="31"/>
        <v>0</v>
      </c>
    </row>
    <row r="86" spans="1:33">
      <c r="A86" s="152"/>
      <c r="B86" s="46">
        <v>5</v>
      </c>
      <c r="C86" s="46" t="s">
        <v>133</v>
      </c>
      <c r="D86" s="46">
        <f t="shared" si="32"/>
        <v>708</v>
      </c>
      <c r="E86" s="48">
        <f>W$3</f>
        <v>2131.56</v>
      </c>
      <c r="F86" s="46">
        <f>$W$4-AF86</f>
        <v>1225.8399999999999</v>
      </c>
      <c r="G86" s="46">
        <f>IF(AE86-$W$5&lt;0,1,AE86-$W$5)</f>
        <v>171.74</v>
      </c>
      <c r="H86" s="49">
        <f>IF(D86-F86&lt;0,1,IF(E86-G86&lt;0,-1,IF(D86-F86*2&lt;0,2,IF(E86-G86*2&lt;0,-2,IF(D86-F86*3&lt;0,3,IF(E86-G86*3&lt;0,-3,IF(D86-F86*4&lt;0,4,IF(E86-G86*4&lt;0,-4,-9))))))))</f>
        <v>1</v>
      </c>
      <c r="I86" s="46">
        <f>E86-(ROUNDUP(D86/F86,0)-1)*G86</f>
        <v>2131.56</v>
      </c>
      <c r="J86" s="68"/>
      <c r="K86" s="68"/>
      <c r="L86" s="68"/>
      <c r="M86" s="68"/>
      <c r="N86" s="68"/>
      <c r="O86" s="68"/>
      <c r="P86" s="68"/>
      <c r="Q86" s="51" t="s">
        <v>56</v>
      </c>
      <c r="R86" s="52">
        <v>5</v>
      </c>
      <c r="S86" s="52">
        <v>112</v>
      </c>
      <c r="T86" s="52">
        <v>120</v>
      </c>
      <c r="U86" s="52">
        <v>88</v>
      </c>
      <c r="V86" s="52">
        <v>40</v>
      </c>
      <c r="W86" s="52">
        <v>115</v>
      </c>
      <c r="X86" s="52">
        <f t="shared" si="29"/>
        <v>363</v>
      </c>
      <c r="Y86" s="54">
        <v>8</v>
      </c>
      <c r="Z86" s="54">
        <v>6.0952000000000002</v>
      </c>
      <c r="AA86" s="54">
        <v>2.0952000000000002</v>
      </c>
      <c r="AB86" s="54">
        <v>8</v>
      </c>
      <c r="AC86" s="54">
        <f t="shared" si="26"/>
        <v>24.1904</v>
      </c>
      <c r="AD86" s="61">
        <f t="shared" si="30"/>
        <v>708</v>
      </c>
      <c r="AE86" s="70">
        <f t="shared" si="33"/>
        <v>534</v>
      </c>
      <c r="AF86" s="56">
        <f>ROUND(V86+AA86*($Q$3-1),0)*1.2</f>
        <v>158.4</v>
      </c>
      <c r="AG86" s="56">
        <f t="shared" si="31"/>
        <v>467</v>
      </c>
    </row>
    <row r="87" spans="1:33">
      <c r="A87" s="153"/>
      <c r="B87" s="46">
        <v>6</v>
      </c>
      <c r="C87" s="46" t="s">
        <v>52</v>
      </c>
      <c r="D87" s="46">
        <f t="shared" si="32"/>
        <v>960</v>
      </c>
      <c r="E87" s="67">
        <f>X$3</f>
        <v>1773.2</v>
      </c>
      <c r="F87" s="46">
        <f>$X$4-AF87</f>
        <v>942.22</v>
      </c>
      <c r="G87" s="46">
        <f>IF(AE87-$X$5&lt;0,1,AE87-$X$5)</f>
        <v>1</v>
      </c>
      <c r="H87" s="49">
        <f>IF(E87-G87&lt;0,-1,IF(D87-F87&lt;0,1,IF(E87-G87*2&lt;0,-2,IF(D87-F87*2&lt;0,2,IF(E87-G87*3&lt;0,-3,IF(D87-F87*3&lt;0,3,IF(E87-G87*4&lt;0,-4,-9)))))))</f>
        <v>2</v>
      </c>
      <c r="I87" s="46">
        <f>E87-ROUNDUP(D87/F87,0)*G87</f>
        <v>1771.2</v>
      </c>
      <c r="J87" s="68"/>
      <c r="K87" s="68"/>
      <c r="L87" s="68"/>
      <c r="M87" s="68"/>
      <c r="N87" s="68"/>
      <c r="O87" s="68"/>
      <c r="P87" s="68"/>
      <c r="Q87" s="51" t="s">
        <v>178</v>
      </c>
      <c r="R87" s="52">
        <v>6</v>
      </c>
      <c r="S87" s="52">
        <v>164</v>
      </c>
      <c r="T87" s="52">
        <v>200</v>
      </c>
      <c r="U87" s="52">
        <v>128</v>
      </c>
      <c r="V87" s="52">
        <v>64</v>
      </c>
      <c r="W87" s="52">
        <v>300</v>
      </c>
      <c r="X87" s="52">
        <f t="shared" si="29"/>
        <v>692</v>
      </c>
      <c r="Y87" s="55">
        <v>10</v>
      </c>
      <c r="Z87" s="54">
        <v>6.3929</v>
      </c>
      <c r="AA87" s="54">
        <v>3.1964000000000001</v>
      </c>
      <c r="AB87" s="54">
        <v>10</v>
      </c>
      <c r="AC87" s="54">
        <f t="shared" si="26"/>
        <v>29.589300000000001</v>
      </c>
      <c r="AD87" s="61">
        <f t="shared" si="30"/>
        <v>960</v>
      </c>
      <c r="AE87" s="70">
        <f t="shared" si="33"/>
        <v>613.5</v>
      </c>
      <c r="AF87" s="56">
        <f>ROUND(V87+AA87*($Q$3-1),0)*1.2</f>
        <v>246</v>
      </c>
      <c r="AG87" s="56">
        <f t="shared" si="31"/>
        <v>740</v>
      </c>
    </row>
    <row r="88" spans="1:33" ht="14.1" customHeight="1">
      <c r="A88" s="151" t="s">
        <v>74</v>
      </c>
      <c r="B88" s="46">
        <v>1</v>
      </c>
      <c r="C88" s="47" t="s">
        <v>74</v>
      </c>
      <c r="D88" s="46">
        <f t="shared" si="32"/>
        <v>900</v>
      </c>
      <c r="E88" s="71">
        <f>$S$3</f>
        <v>2272.92</v>
      </c>
      <c r="F88" s="46">
        <f>$S$4-AF88</f>
        <v>1368.84</v>
      </c>
      <c r="G88" s="46">
        <f>IF(AE88-$S$5&lt;0,1,AE88-$S$5)</f>
        <v>210.42000000000007</v>
      </c>
      <c r="H88" s="49">
        <f>IF(D88-F88&lt;0,1,IF(E88-G88&lt;0,-1,IF(D88-F88*2&lt;0,2,IF(E88-G88*2&lt;0,-2,IF(D88-F88*3&lt;0,3,IF(E88-G88*3&lt;0,-3,IF(D88-F88*4&lt;0,4,IF(E88-G88*4&lt;0,-4,-9))))))))</f>
        <v>1</v>
      </c>
      <c r="I88" s="46">
        <f>E88-(ROUNDUP(D88/F88,0)-1)*G88</f>
        <v>2272.92</v>
      </c>
      <c r="J88" s="68"/>
      <c r="K88" s="68"/>
      <c r="L88" s="68"/>
      <c r="M88" s="68"/>
      <c r="N88" s="68"/>
      <c r="O88" s="68"/>
      <c r="P88" s="68"/>
      <c r="Q88" s="51" t="s">
        <v>153</v>
      </c>
      <c r="R88" s="52">
        <v>5</v>
      </c>
      <c r="S88" s="52">
        <v>152</v>
      </c>
      <c r="T88" s="52">
        <v>160</v>
      </c>
      <c r="U88" s="53">
        <v>180</v>
      </c>
      <c r="V88" s="52">
        <v>70</v>
      </c>
      <c r="W88" s="52">
        <v>300</v>
      </c>
      <c r="X88" s="53">
        <f t="shared" si="29"/>
        <v>710</v>
      </c>
      <c r="Y88" s="55">
        <v>10</v>
      </c>
      <c r="Z88" s="55">
        <v>8.5814000000000004</v>
      </c>
      <c r="AA88" s="54">
        <v>3.0867</v>
      </c>
      <c r="AB88" s="54">
        <v>8</v>
      </c>
      <c r="AC88" s="54">
        <f t="shared" si="26"/>
        <v>29.668100000000003</v>
      </c>
      <c r="AD88" s="61">
        <f t="shared" si="30"/>
        <v>900</v>
      </c>
      <c r="AE88" s="69">
        <f t="shared" si="33"/>
        <v>837</v>
      </c>
      <c r="AF88" s="56">
        <f>ROUND(V88+AA88*($Q$3-1),0)*1.2*1.1</f>
        <v>271.92</v>
      </c>
      <c r="AG88" s="56">
        <f t="shared" si="31"/>
        <v>652</v>
      </c>
    </row>
    <row r="89" spans="1:33">
      <c r="A89" s="152"/>
      <c r="B89" s="46">
        <v>2</v>
      </c>
      <c r="C89" s="46" t="s">
        <v>2</v>
      </c>
      <c r="D89" s="46">
        <f t="shared" si="32"/>
        <v>1152</v>
      </c>
      <c r="E89" s="71">
        <f>T$3</f>
        <v>2228.2800000000002</v>
      </c>
      <c r="F89" s="46">
        <f>$T$4-AF89</f>
        <v>1340.69</v>
      </c>
      <c r="G89" s="46">
        <f>IF(AE89-$T$5&lt;0,1,AE89-$T$5)</f>
        <v>1</v>
      </c>
      <c r="H89" s="49">
        <f>IF(E89-G89&lt;0,-1,IF(D89-F89&lt;0,1,IF(E89-G89*2&lt;0,-2,IF(D89-F89*2&lt;0,2,IF(E89-G89*3&lt;0,-3,IF(D89-F89*3&lt;0,3,IF(E89-G89*4&lt;0,-4,-9)))))))</f>
        <v>1</v>
      </c>
      <c r="I89" s="46">
        <f>E89-ROUNDUP(D89/F89,0)*G89</f>
        <v>2227.2800000000002</v>
      </c>
      <c r="J89" s="68"/>
      <c r="K89" s="68"/>
      <c r="L89" s="68"/>
      <c r="M89" s="68"/>
      <c r="N89" s="68"/>
      <c r="O89" s="68"/>
      <c r="P89" s="68"/>
      <c r="Q89" s="51" t="s">
        <v>3</v>
      </c>
      <c r="R89" s="52">
        <v>6</v>
      </c>
      <c r="S89" s="52">
        <v>176</v>
      </c>
      <c r="T89" s="53">
        <v>240</v>
      </c>
      <c r="U89" s="52">
        <v>118</v>
      </c>
      <c r="V89" s="52">
        <v>76</v>
      </c>
      <c r="W89" s="52">
        <v>300</v>
      </c>
      <c r="X89" s="53">
        <f t="shared" si="29"/>
        <v>734</v>
      </c>
      <c r="Y89" s="55">
        <v>12</v>
      </c>
      <c r="Z89" s="54">
        <v>5.9</v>
      </c>
      <c r="AA89" s="54">
        <v>3.8</v>
      </c>
      <c r="AB89" s="54">
        <v>10</v>
      </c>
      <c r="AC89" s="55">
        <f t="shared" si="26"/>
        <v>31.700000000000003</v>
      </c>
      <c r="AD89" s="61">
        <f t="shared" si="30"/>
        <v>1152</v>
      </c>
      <c r="AE89" s="70">
        <f t="shared" si="33"/>
        <v>567</v>
      </c>
      <c r="AF89" s="56">
        <f>ROUND(V89+AA89*($Q$3-1),0)*1.2</f>
        <v>291.59999999999997</v>
      </c>
      <c r="AG89" s="56">
        <f t="shared" si="31"/>
        <v>740</v>
      </c>
    </row>
    <row r="90" spans="1:33">
      <c r="A90" s="152"/>
      <c r="B90" s="46">
        <v>3</v>
      </c>
      <c r="C90" s="46" t="s">
        <v>180</v>
      </c>
      <c r="D90" s="46">
        <f t="shared" si="32"/>
        <v>621</v>
      </c>
      <c r="E90" s="71">
        <f>U$3</f>
        <v>1687.64</v>
      </c>
      <c r="F90" s="46">
        <f>$U$4-AF90</f>
        <v>1534.16</v>
      </c>
      <c r="G90" s="46">
        <f>IF(AE90-$U$5&lt;0,1,AE90-$U$5)</f>
        <v>1</v>
      </c>
      <c r="H90" s="49">
        <f>IF(D90-F90&lt;0,1,IF(E90-G90&lt;0,-1,IF(D90-F90*2&lt;0,2,IF(E90-G90*2&lt;0,-2,IF(D90-F90*3&lt;0,3,IF(E90-G90*3&lt;0,-3,IF(D90-F90*4&lt;0,4,IF(E90-G90*4&lt;0,-4,-9))))))))</f>
        <v>1</v>
      </c>
      <c r="I90" s="46">
        <f>E90-(ROUNDUP(D90/F90,0)-1)*G90</f>
        <v>1687.64</v>
      </c>
      <c r="J90" s="68"/>
      <c r="K90" s="68"/>
      <c r="L90" s="68"/>
      <c r="M90" s="68"/>
      <c r="N90" s="68"/>
      <c r="O90" s="68"/>
      <c r="P90" s="68"/>
      <c r="Q90" s="51" t="s">
        <v>54</v>
      </c>
      <c r="R90" s="52">
        <v>5</v>
      </c>
      <c r="S90" s="52">
        <v>112</v>
      </c>
      <c r="T90" s="52">
        <v>150</v>
      </c>
      <c r="U90" s="52">
        <v>105</v>
      </c>
      <c r="V90" s="52">
        <v>30</v>
      </c>
      <c r="W90" s="52">
        <v>180</v>
      </c>
      <c r="X90" s="52">
        <f t="shared" si="29"/>
        <v>465</v>
      </c>
      <c r="Y90" s="54">
        <v>6</v>
      </c>
      <c r="Z90" s="54">
        <v>5.2857000000000003</v>
      </c>
      <c r="AA90" s="54">
        <v>1.7857000000000001</v>
      </c>
      <c r="AB90" s="54">
        <v>9</v>
      </c>
      <c r="AC90" s="54">
        <f t="shared" si="26"/>
        <v>22.071400000000001</v>
      </c>
      <c r="AD90" s="61">
        <f t="shared" si="30"/>
        <v>621</v>
      </c>
      <c r="AE90" s="70">
        <f t="shared" si="33"/>
        <v>507</v>
      </c>
      <c r="AF90" s="56">
        <f>ROUND(V90+AA90*($Q$3-1),0)*1.2</f>
        <v>130.79999999999998</v>
      </c>
      <c r="AG90" s="56">
        <f t="shared" si="31"/>
        <v>576</v>
      </c>
    </row>
    <row r="91" spans="1:33">
      <c r="A91" s="152"/>
      <c r="B91" s="46">
        <v>4</v>
      </c>
      <c r="C91" s="46" t="s">
        <v>137</v>
      </c>
      <c r="D91" s="46">
        <f t="shared" si="32"/>
        <v>687</v>
      </c>
      <c r="E91" s="71">
        <f>V$3</f>
        <v>1886.04</v>
      </c>
      <c r="F91" s="46">
        <f>$V$4-AF91</f>
        <v>1167.6299999999999</v>
      </c>
      <c r="G91" s="46">
        <f>IF(AE91-$V$5&lt;0,1,AE91-$V$5)</f>
        <v>1</v>
      </c>
      <c r="H91" s="49">
        <f>IF(E91-G91&lt;0,-1,IF(D91-F91&lt;0,1,IF(E91-G91*2&lt;0,-2,IF(D91-F91*2&lt;0,2,IF(E91-G91*3&lt;0,-3,IF(D91-F91*3&lt;0,3,IF(E91-G91*4&lt;0,-4,-9)))))))</f>
        <v>1</v>
      </c>
      <c r="I91" s="46">
        <f>E91-ROUNDUP(D91/F91,0)*G91</f>
        <v>1885.04</v>
      </c>
      <c r="J91" s="68"/>
      <c r="K91" s="68"/>
      <c r="L91" s="68"/>
      <c r="M91" s="68"/>
      <c r="N91" s="68"/>
      <c r="O91" s="68"/>
      <c r="P91" s="68"/>
      <c r="Q91" s="51" t="s">
        <v>175</v>
      </c>
      <c r="R91" s="52">
        <v>4</v>
      </c>
      <c r="S91" s="52">
        <v>112</v>
      </c>
      <c r="T91" s="52">
        <v>150</v>
      </c>
      <c r="U91" s="52">
        <v>75</v>
      </c>
      <c r="V91" s="52">
        <v>95</v>
      </c>
      <c r="W91" s="52">
        <v>150</v>
      </c>
      <c r="X91" s="52">
        <f t="shared" si="29"/>
        <v>470</v>
      </c>
      <c r="Y91" s="54">
        <v>7</v>
      </c>
      <c r="Z91" s="54">
        <v>4.8</v>
      </c>
      <c r="AA91" s="54">
        <v>3.3</v>
      </c>
      <c r="AB91" s="54">
        <v>7</v>
      </c>
      <c r="AC91" s="54">
        <f t="shared" si="26"/>
        <v>22.1</v>
      </c>
      <c r="AD91" s="61">
        <f t="shared" si="30"/>
        <v>687</v>
      </c>
      <c r="AE91" s="70">
        <f t="shared" si="33"/>
        <v>429</v>
      </c>
      <c r="AF91" s="56">
        <f>ROUND(V91+AA91*($Q$3-1),0)*1.2</f>
        <v>288</v>
      </c>
      <c r="AG91" s="56">
        <f t="shared" si="31"/>
        <v>458</v>
      </c>
    </row>
    <row r="92" spans="1:33">
      <c r="A92" s="152"/>
      <c r="B92" s="46">
        <v>5</v>
      </c>
      <c r="C92" s="46" t="s">
        <v>148</v>
      </c>
      <c r="D92" s="46">
        <f t="shared" si="32"/>
        <v>796.5</v>
      </c>
      <c r="E92" s="73">
        <f>W$3</f>
        <v>2131.56</v>
      </c>
      <c r="F92" s="46">
        <f>$W$4-AF92</f>
        <v>1215.04</v>
      </c>
      <c r="G92" s="46">
        <f>IF(AE92-$W$5&lt;0,1,AE92-$W$5)</f>
        <v>132.74</v>
      </c>
      <c r="H92" s="49">
        <f>IF(D92-F92&lt;0,1,IF(E92-G92&lt;0,-1,IF(D92-F92*2&lt;0,2,IF(E92-G92*2&lt;0,-2,IF(D92-F92*3&lt;0,3,IF(E92-G92*3&lt;0,-3,IF(D92-F92*4&lt;0,4,IF(E92-G92*4&lt;0,-4,-9))))))))</f>
        <v>1</v>
      </c>
      <c r="I92" s="46">
        <f>E92-(ROUNDUP(D92/F92,0)-1)*G92</f>
        <v>2131.56</v>
      </c>
      <c r="J92" s="68"/>
      <c r="K92" s="68"/>
      <c r="L92" s="68"/>
      <c r="M92" s="68"/>
      <c r="N92" s="68"/>
      <c r="O92" s="68"/>
      <c r="P92" s="68"/>
      <c r="Q92" s="51" t="s">
        <v>140</v>
      </c>
      <c r="R92" s="52">
        <v>4</v>
      </c>
      <c r="S92" s="52">
        <v>124</v>
      </c>
      <c r="T92" s="52">
        <v>135</v>
      </c>
      <c r="U92" s="52">
        <v>84</v>
      </c>
      <c r="V92" s="52">
        <v>36</v>
      </c>
      <c r="W92" s="52">
        <v>105</v>
      </c>
      <c r="X92" s="52">
        <f t="shared" si="29"/>
        <v>360</v>
      </c>
      <c r="Y92" s="54">
        <v>9</v>
      </c>
      <c r="Z92" s="54">
        <v>5.5892999999999997</v>
      </c>
      <c r="AA92" s="54">
        <v>2.3929</v>
      </c>
      <c r="AB92" s="54">
        <v>7</v>
      </c>
      <c r="AC92" s="54">
        <f t="shared" si="26"/>
        <v>23.982199999999999</v>
      </c>
      <c r="AD92" s="61">
        <f t="shared" si="30"/>
        <v>796.5</v>
      </c>
      <c r="AE92" s="70">
        <f t="shared" si="33"/>
        <v>495</v>
      </c>
      <c r="AF92" s="56">
        <f>ROUND(V92+AA92*($Q$3-1),0)*1.2</f>
        <v>169.2</v>
      </c>
      <c r="AG92" s="56">
        <f t="shared" si="31"/>
        <v>413</v>
      </c>
    </row>
    <row r="93" spans="1:33">
      <c r="A93" s="153"/>
      <c r="B93" s="46">
        <v>6</v>
      </c>
      <c r="C93" s="47" t="s">
        <v>177</v>
      </c>
      <c r="D93" s="47">
        <f t="shared" si="32"/>
        <v>1572</v>
      </c>
      <c r="E93" s="71">
        <f>X$3</f>
        <v>1773.2</v>
      </c>
      <c r="F93" s="46">
        <f>$X$4-AF93</f>
        <v>896.62000000000012</v>
      </c>
      <c r="G93" s="46">
        <f>IF(AE93-$X$5&lt;0,1,AE93-$X$5)</f>
        <v>1</v>
      </c>
      <c r="H93" s="49">
        <f>IF(E93-G93&lt;0,-1,IF(D93-F93&lt;0,1,IF(E93-G93*2&lt;0,-2,IF(D93-F93*2&lt;0,2,IF(E93-G93*3&lt;0,-3,IF(D93-F93*3&lt;0,3,IF(E93-G93*4&lt;0,-4,-9)))))))</f>
        <v>2</v>
      </c>
      <c r="I93" s="46">
        <f>E93-ROUNDUP(D93/F93,0)*G93</f>
        <v>1771.2</v>
      </c>
      <c r="J93" s="68"/>
      <c r="K93" s="68"/>
      <c r="L93" s="68"/>
      <c r="M93" s="68"/>
      <c r="N93" s="68"/>
      <c r="O93" s="68"/>
      <c r="P93" s="68"/>
      <c r="Q93" s="51" t="s">
        <v>131</v>
      </c>
      <c r="R93" s="52">
        <v>6</v>
      </c>
      <c r="S93" s="52">
        <v>184</v>
      </c>
      <c r="T93" s="52">
        <v>80</v>
      </c>
      <c r="U93" s="52">
        <v>30</v>
      </c>
      <c r="V93" s="52">
        <v>10</v>
      </c>
      <c r="W93" s="52">
        <v>50</v>
      </c>
      <c r="X93" s="52">
        <f t="shared" si="29"/>
        <v>170</v>
      </c>
      <c r="Y93" s="55">
        <v>22</v>
      </c>
      <c r="Z93" s="54">
        <v>5.0952000000000002</v>
      </c>
      <c r="AA93" s="55">
        <v>5.2857000000000003</v>
      </c>
      <c r="AB93" s="54">
        <v>8</v>
      </c>
      <c r="AC93" s="55">
        <f t="shared" si="26"/>
        <v>40.380899999999997</v>
      </c>
      <c r="AD93" s="61">
        <f t="shared" si="30"/>
        <v>1572</v>
      </c>
      <c r="AE93" s="70">
        <f t="shared" si="33"/>
        <v>381</v>
      </c>
      <c r="AF93" s="56">
        <f>ROUND(V93+AA93*($Q$3-1),0)*1.2</f>
        <v>291.59999999999997</v>
      </c>
      <c r="AG93" s="56">
        <f t="shared" si="31"/>
        <v>402</v>
      </c>
    </row>
    <row r="94" spans="1:33" ht="14.1" customHeight="1">
      <c r="A94" s="151" t="s">
        <v>182</v>
      </c>
      <c r="B94" s="46">
        <v>1</v>
      </c>
      <c r="C94" s="47" t="s">
        <v>182</v>
      </c>
      <c r="D94" s="46">
        <f t="shared" ref="D94:D99" si="34">ROUND(T94+Y94*($Q$3-1),0)*1.8</f>
        <v>810</v>
      </c>
      <c r="E94" s="71">
        <f>$S$3</f>
        <v>2272.92</v>
      </c>
      <c r="F94" s="46">
        <f>$S$4-AF94</f>
        <v>1474.26</v>
      </c>
      <c r="G94" s="46">
        <f>IF(AE94-$S$5&lt;0,1,AE94-$S$5)</f>
        <v>1</v>
      </c>
      <c r="H94" s="49">
        <f>IF(D94-F94&lt;0,1,IF(E94-G94&lt;0,-1,IF(D94-F94*2&lt;0,2,IF(E94-G94*2&lt;0,-2,IF(D94-F94*3&lt;0,3,IF(E94-G94*3&lt;0,-3,IF(D94-F94*4&lt;0,4,IF(E94-G94*4&lt;0,-4,-9))))))))</f>
        <v>1</v>
      </c>
      <c r="I94" s="46">
        <f>E94-(ROUNDUP(D94/F94,0)-1)*G94</f>
        <v>2272.92</v>
      </c>
      <c r="J94" s="68"/>
      <c r="K94" s="68"/>
      <c r="L94" s="68"/>
      <c r="M94" s="68"/>
      <c r="N94" s="68"/>
      <c r="O94" s="68"/>
      <c r="P94" s="68"/>
      <c r="Q94" s="51" t="s">
        <v>60</v>
      </c>
      <c r="R94" s="52">
        <v>5</v>
      </c>
      <c r="S94" s="52">
        <v>176</v>
      </c>
      <c r="T94" s="52">
        <v>10</v>
      </c>
      <c r="U94" s="52">
        <v>10</v>
      </c>
      <c r="V94" s="52">
        <v>10</v>
      </c>
      <c r="W94" s="52">
        <v>0</v>
      </c>
      <c r="X94" s="52">
        <f t="shared" si="29"/>
        <v>30</v>
      </c>
      <c r="Y94" s="55">
        <v>10</v>
      </c>
      <c r="Z94" s="55">
        <v>7.0909000000000004</v>
      </c>
      <c r="AA94" s="54">
        <v>2.2955000000000001</v>
      </c>
      <c r="AB94" s="55">
        <v>21</v>
      </c>
      <c r="AC94" s="55">
        <f t="shared" si="26"/>
        <v>40.386400000000002</v>
      </c>
      <c r="AD94" s="61">
        <f t="shared" si="30"/>
        <v>810</v>
      </c>
      <c r="AE94" s="69">
        <f t="shared" ref="AE94:AE105" si="35">ROUND(U94+Z94*($Q$3-1),0)*1.8</f>
        <v>579.6</v>
      </c>
      <c r="AF94" s="56">
        <f>ROUND(V94+AA94*($Q$3-1),0)*1.5</f>
        <v>166.5</v>
      </c>
      <c r="AG94" s="56">
        <f t="shared" si="31"/>
        <v>924</v>
      </c>
    </row>
    <row r="95" spans="1:33">
      <c r="A95" s="152"/>
      <c r="B95" s="46">
        <v>2</v>
      </c>
      <c r="C95" s="47" t="s">
        <v>139</v>
      </c>
      <c r="D95" s="47">
        <f t="shared" si="34"/>
        <v>1929.6000000000001</v>
      </c>
      <c r="E95" s="71">
        <f>T$3</f>
        <v>2228.2800000000002</v>
      </c>
      <c r="F95" s="46">
        <f>$T$4-AF95</f>
        <v>1048.19</v>
      </c>
      <c r="G95" s="46">
        <f>IF(AE95-$T$5&lt;0,1,AE95-$T$5)</f>
        <v>1</v>
      </c>
      <c r="H95" s="49">
        <f>IF(E95-G95&lt;0,-1,IF(D95-F95&lt;0,1,IF(E95-G95*2&lt;0,-2,IF(D95-F95*2&lt;0,2,IF(E95-G95*3&lt;0,-3,IF(D95-F95*3&lt;0,3,IF(E95-G95*4&lt;0,-4,-9)))))))</f>
        <v>2</v>
      </c>
      <c r="I95" s="46">
        <f>E95-ROUNDUP(D95/F95,0)*G95</f>
        <v>2226.2800000000002</v>
      </c>
      <c r="J95" s="68"/>
      <c r="K95" s="68"/>
      <c r="L95" s="68"/>
      <c r="M95" s="68"/>
      <c r="N95" s="68"/>
      <c r="O95" s="68"/>
      <c r="P95" s="68"/>
      <c r="Q95" s="51" t="s">
        <v>153</v>
      </c>
      <c r="R95" s="52">
        <v>5</v>
      </c>
      <c r="S95" s="52">
        <v>128</v>
      </c>
      <c r="T95" s="53">
        <v>280</v>
      </c>
      <c r="U95" s="52">
        <v>52</v>
      </c>
      <c r="V95" s="52">
        <v>90</v>
      </c>
      <c r="W95" s="52">
        <v>0</v>
      </c>
      <c r="X95" s="52">
        <f t="shared" si="29"/>
        <v>422</v>
      </c>
      <c r="Y95" s="55">
        <v>18</v>
      </c>
      <c r="Z95" s="54">
        <v>0.5</v>
      </c>
      <c r="AA95" s="55">
        <v>6</v>
      </c>
      <c r="AB95" s="54"/>
      <c r="AC95" s="54">
        <f t="shared" si="26"/>
        <v>24.5</v>
      </c>
      <c r="AD95" s="61">
        <f t="shared" si="30"/>
        <v>1929.6000000000001</v>
      </c>
      <c r="AE95" s="70">
        <f t="shared" si="35"/>
        <v>133.20000000000002</v>
      </c>
      <c r="AF95" s="56">
        <f>ROUND(V95+AA95*($Q$3-1),0)*1.5*1.1</f>
        <v>584.1</v>
      </c>
      <c r="AG95" s="56">
        <f t="shared" si="31"/>
        <v>0</v>
      </c>
    </row>
    <row r="96" spans="1:33">
      <c r="A96" s="152"/>
      <c r="B96" s="46">
        <v>3</v>
      </c>
      <c r="C96" s="47" t="s">
        <v>18</v>
      </c>
      <c r="D96" s="46">
        <f t="shared" si="34"/>
        <v>770.4</v>
      </c>
      <c r="E96" s="71">
        <f>U$3</f>
        <v>1687.64</v>
      </c>
      <c r="F96" s="46">
        <f>$U$4-AF96</f>
        <v>1367.96</v>
      </c>
      <c r="G96" s="46">
        <f>IF(AE96-$U$5&lt;0,1,AE96-$U$5)</f>
        <v>17.700000000000045</v>
      </c>
      <c r="H96" s="49">
        <f>IF(D96-F96&lt;0,1,IF(E96-G96&lt;0,-1,IF(D96-F96*2&lt;0,2,IF(E96-G96*2&lt;0,-2,IF(D96-F96*3&lt;0,3,IF(E96-G96*3&lt;0,-3,IF(D96-F96*4&lt;0,4,IF(E96-G96*4&lt;0,-4,-9))))))))</f>
        <v>1</v>
      </c>
      <c r="I96" s="46">
        <f>E96-(ROUNDUP(D96/F96,0)-1)*G96</f>
        <v>1687.64</v>
      </c>
      <c r="J96" s="68"/>
      <c r="K96" s="68"/>
      <c r="L96" s="68"/>
      <c r="M96" s="68"/>
      <c r="N96" s="68"/>
      <c r="O96" s="68"/>
      <c r="P96" s="68"/>
      <c r="Q96" s="51" t="s">
        <v>19</v>
      </c>
      <c r="R96" s="52">
        <v>6</v>
      </c>
      <c r="S96" s="52">
        <v>132</v>
      </c>
      <c r="T96" s="52">
        <v>120</v>
      </c>
      <c r="U96" s="52">
        <v>112</v>
      </c>
      <c r="V96" s="52">
        <v>62</v>
      </c>
      <c r="W96" s="52">
        <v>210</v>
      </c>
      <c r="X96" s="52">
        <f t="shared" si="29"/>
        <v>504</v>
      </c>
      <c r="Y96" s="54">
        <v>7</v>
      </c>
      <c r="Z96" s="54">
        <v>5.5</v>
      </c>
      <c r="AA96" s="54">
        <v>3.1</v>
      </c>
      <c r="AB96" s="54">
        <v>9</v>
      </c>
      <c r="AC96" s="54">
        <f t="shared" si="26"/>
        <v>24.6</v>
      </c>
      <c r="AD96" s="61">
        <f t="shared" si="30"/>
        <v>770.4</v>
      </c>
      <c r="AE96" s="70">
        <f t="shared" si="35"/>
        <v>637.20000000000005</v>
      </c>
      <c r="AF96" s="56">
        <f>ROUND(V96+AA96*($Q$3-1),0)*1.5</f>
        <v>297</v>
      </c>
      <c r="AG96" s="56">
        <f t="shared" si="31"/>
        <v>606</v>
      </c>
    </row>
    <row r="97" spans="1:33">
      <c r="A97" s="152"/>
      <c r="B97" s="46">
        <v>4</v>
      </c>
      <c r="C97" s="47" t="s">
        <v>141</v>
      </c>
      <c r="D97" s="47">
        <f t="shared" si="34"/>
        <v>1062</v>
      </c>
      <c r="E97" s="71">
        <f>V$3</f>
        <v>1886.04</v>
      </c>
      <c r="F97" s="46">
        <f>$V$4-AF97</f>
        <v>1182.6299999999999</v>
      </c>
      <c r="G97" s="46">
        <f>IF(AE97-$V$5&lt;0,1,AE97-$V$5)</f>
        <v>1</v>
      </c>
      <c r="H97" s="49">
        <f>IF(E97-G97&lt;0,-1,IF(D97-F97&lt;0,1,IF(E97-G97*2&lt;0,-2,IF(D97-F97*2&lt;0,2,IF(E97-G97*3&lt;0,-3,IF(D97-F97*3&lt;0,3,IF(E97-G97*4&lt;0,-4,-9)))))))</f>
        <v>1</v>
      </c>
      <c r="I97" s="46">
        <f>E97-ROUNDUP(D97/F97,0)*G97</f>
        <v>1885.04</v>
      </c>
      <c r="J97" s="68"/>
      <c r="K97" s="68"/>
      <c r="L97" s="68"/>
      <c r="M97" s="68"/>
      <c r="N97" s="68"/>
      <c r="O97" s="68"/>
      <c r="P97" s="68"/>
      <c r="Q97" s="51" t="s">
        <v>54</v>
      </c>
      <c r="R97" s="52">
        <v>3</v>
      </c>
      <c r="S97" s="52">
        <v>124</v>
      </c>
      <c r="T97" s="52">
        <v>150</v>
      </c>
      <c r="U97" s="52">
        <v>75</v>
      </c>
      <c r="V97" s="52">
        <v>46</v>
      </c>
      <c r="W97" s="52">
        <v>90</v>
      </c>
      <c r="X97" s="52">
        <f t="shared" si="29"/>
        <v>361</v>
      </c>
      <c r="Y97" s="55">
        <v>10</v>
      </c>
      <c r="Z97" s="54">
        <v>5</v>
      </c>
      <c r="AA97" s="54">
        <v>3.1</v>
      </c>
      <c r="AB97" s="54">
        <v>6</v>
      </c>
      <c r="AC97" s="54">
        <f t="shared" si="26"/>
        <v>24.1</v>
      </c>
      <c r="AD97" s="61">
        <f t="shared" si="30"/>
        <v>1062</v>
      </c>
      <c r="AE97" s="70">
        <f t="shared" si="35"/>
        <v>531</v>
      </c>
      <c r="AF97" s="56">
        <f>ROUND(V97+AA97*($Q$3-1),0)*1.5</f>
        <v>273</v>
      </c>
      <c r="AG97" s="56">
        <f t="shared" si="31"/>
        <v>354</v>
      </c>
    </row>
    <row r="98" spans="1:33">
      <c r="A98" s="152"/>
      <c r="B98" s="46">
        <v>5</v>
      </c>
      <c r="C98" s="47" t="s">
        <v>246</v>
      </c>
      <c r="D98" s="46">
        <f t="shared" si="34"/>
        <v>849.6</v>
      </c>
      <c r="E98" s="73">
        <f>W$3</f>
        <v>2131.56</v>
      </c>
      <c r="F98" s="46">
        <f>$W$4-AF98</f>
        <v>932.74</v>
      </c>
      <c r="G98" s="46">
        <f>IF(AE98-$W$5&lt;0,1,AE98-$W$5)</f>
        <v>179.54000000000008</v>
      </c>
      <c r="H98" s="49">
        <f>IF(D98-F98&lt;0,1,IF(E98-G98&lt;0,-1,IF(D98-F98*2&lt;0,2,IF(E98-G98*2&lt;0,-2,IF(D98-F98*3&lt;0,3,IF(E98-G98*3&lt;0,-3,IF(D98-F98*4&lt;0,4,IF(E98-G98*4&lt;0,-4,-9))))))))</f>
        <v>1</v>
      </c>
      <c r="I98" s="46">
        <f>E98-(ROUNDUP(D98/F98,0)-1)*G98</f>
        <v>2131.56</v>
      </c>
      <c r="J98" s="68"/>
      <c r="K98" s="68"/>
      <c r="L98" s="68"/>
      <c r="M98" s="68"/>
      <c r="N98" s="68"/>
      <c r="O98" s="68"/>
      <c r="P98" s="68"/>
      <c r="Q98" s="51" t="s">
        <v>17</v>
      </c>
      <c r="R98" s="52">
        <v>5</v>
      </c>
      <c r="S98" s="52">
        <v>120</v>
      </c>
      <c r="T98" s="52">
        <v>120</v>
      </c>
      <c r="U98" s="52">
        <v>90</v>
      </c>
      <c r="V98" s="52">
        <v>90</v>
      </c>
      <c r="W98" s="52">
        <v>100</v>
      </c>
      <c r="X98" s="52">
        <f t="shared" si="29"/>
        <v>400</v>
      </c>
      <c r="Y98" s="54">
        <v>8</v>
      </c>
      <c r="Z98" s="54">
        <v>4.7872000000000003</v>
      </c>
      <c r="AA98" s="54">
        <v>4.7872000000000003</v>
      </c>
      <c r="AB98" s="54">
        <v>8</v>
      </c>
      <c r="AC98" s="55">
        <f t="shared" si="26"/>
        <v>25.574400000000001</v>
      </c>
      <c r="AD98" s="61">
        <f t="shared" si="30"/>
        <v>849.6</v>
      </c>
      <c r="AE98" s="70">
        <f t="shared" si="35"/>
        <v>541.80000000000007</v>
      </c>
      <c r="AF98" s="57">
        <f>ROUND(V98+AA98*($Q$3-1),0)*1.5</f>
        <v>451.5</v>
      </c>
      <c r="AG98" s="56">
        <f t="shared" si="31"/>
        <v>452</v>
      </c>
    </row>
    <row r="99" spans="1:33">
      <c r="A99" s="153"/>
      <c r="B99" s="46">
        <v>6</v>
      </c>
      <c r="C99" s="47" t="s">
        <v>23</v>
      </c>
      <c r="D99" s="46">
        <f t="shared" si="34"/>
        <v>957.6</v>
      </c>
      <c r="E99" s="71">
        <f>X$3</f>
        <v>1773.2</v>
      </c>
      <c r="F99" s="46">
        <f>$X$4-AF99</f>
        <v>895.72</v>
      </c>
      <c r="G99" s="46">
        <f>IF(AE99-$X$5&lt;0,1,AE99-$X$5)</f>
        <v>18.700000000000045</v>
      </c>
      <c r="H99" s="49">
        <f>IF(E99-G99&lt;0,-1,IF(D99-F99&lt;0,1,IF(E99-G99*2&lt;0,-2,IF(D99-F99*2&lt;0,2,IF(E99-G99*3&lt;0,-3,IF(D99-F99*3&lt;0,3,IF(E99-G99*4&lt;0,-4,-9)))))))</f>
        <v>2</v>
      </c>
      <c r="I99" s="46">
        <f>E99-ROUNDUP(D99/F99,0)*G99</f>
        <v>1735.8</v>
      </c>
      <c r="J99" s="68"/>
      <c r="K99" s="68"/>
      <c r="L99" s="68"/>
      <c r="M99" s="68"/>
      <c r="N99" s="68"/>
      <c r="O99" s="68"/>
      <c r="P99" s="68"/>
      <c r="Q99" s="51" t="s">
        <v>188</v>
      </c>
      <c r="R99" s="52">
        <v>6</v>
      </c>
      <c r="S99" s="52">
        <v>172</v>
      </c>
      <c r="T99" s="52">
        <v>180</v>
      </c>
      <c r="U99" s="53">
        <v>180</v>
      </c>
      <c r="V99" s="52">
        <v>60</v>
      </c>
      <c r="W99" s="52">
        <v>300</v>
      </c>
      <c r="X99" s="53">
        <f t="shared" si="29"/>
        <v>720</v>
      </c>
      <c r="Y99" s="54">
        <v>8</v>
      </c>
      <c r="Z99" s="55">
        <v>7.8461999999999996</v>
      </c>
      <c r="AA99" s="54">
        <v>3.0769000000000002</v>
      </c>
      <c r="AB99" s="55">
        <v>12</v>
      </c>
      <c r="AC99" s="55">
        <f t="shared" si="26"/>
        <v>30.923099999999998</v>
      </c>
      <c r="AD99" s="61">
        <f t="shared" si="30"/>
        <v>957.6</v>
      </c>
      <c r="AE99" s="69">
        <f t="shared" si="35"/>
        <v>945</v>
      </c>
      <c r="AF99" s="56">
        <f>ROUND(V99+AA99*($Q$3-1),0)*1.5</f>
        <v>292.5</v>
      </c>
      <c r="AG99" s="56">
        <f t="shared" si="31"/>
        <v>828</v>
      </c>
    </row>
    <row r="100" spans="1:33" ht="14.1" customHeight="1">
      <c r="A100" s="151" t="s">
        <v>104</v>
      </c>
      <c r="B100" s="6">
        <v>1</v>
      </c>
      <c r="C100" s="6" t="s">
        <v>184</v>
      </c>
      <c r="D100" s="6">
        <f t="shared" ref="D100:D105" si="36">ROUND(T100+Y100*($Q$3-1),0)*1.5</f>
        <v>912</v>
      </c>
      <c r="E100" s="71">
        <f>$S$3</f>
        <v>2272.92</v>
      </c>
      <c r="F100" s="46">
        <f>$S$4-AF100</f>
        <v>1356.3600000000001</v>
      </c>
      <c r="G100" s="46">
        <f>IF(AE100-$S$5&lt;0,1,AE100-$S$5)</f>
        <v>84.420000000000073</v>
      </c>
      <c r="H100" s="49">
        <f>IF(D100-F100&lt;0,1,IF(E100-G100&lt;0,-1,IF(D100-F100*2&lt;0,2,IF(E100-G100*2&lt;0,-2,IF(D100-F100*3&lt;0,3,IF(E100-G100*3&lt;0,-3,IF(D100-F100*4&lt;0,4,IF(E100-G100*4&lt;0,-4,-9))))))))</f>
        <v>1</v>
      </c>
      <c r="I100" s="46">
        <f>E100-(ROUNDUP(D100/F100,0)-1)*G100</f>
        <v>2272.92</v>
      </c>
      <c r="J100" s="68"/>
      <c r="K100" s="68"/>
      <c r="L100" s="68"/>
      <c r="M100" s="68"/>
      <c r="N100" s="68"/>
      <c r="O100" s="68"/>
      <c r="P100" s="68"/>
      <c r="Q100" s="58" t="s">
        <v>22</v>
      </c>
      <c r="R100" s="59">
        <v>6</v>
      </c>
      <c r="S100" s="59">
        <v>156</v>
      </c>
      <c r="T100" s="60">
        <v>300</v>
      </c>
      <c r="U100" s="59">
        <v>118</v>
      </c>
      <c r="V100" s="59">
        <v>70</v>
      </c>
      <c r="W100" s="60">
        <v>380</v>
      </c>
      <c r="X100" s="60">
        <f t="shared" si="29"/>
        <v>868</v>
      </c>
      <c r="Y100" s="54">
        <v>7</v>
      </c>
      <c r="Z100" s="54">
        <v>6.3</v>
      </c>
      <c r="AA100" s="54">
        <v>3.8</v>
      </c>
      <c r="AB100" s="55">
        <v>12</v>
      </c>
      <c r="AC100" s="54">
        <f t="shared" si="26"/>
        <v>29.1</v>
      </c>
      <c r="AD100" s="61">
        <f t="shared" si="30"/>
        <v>912</v>
      </c>
      <c r="AE100" s="72">
        <f t="shared" si="35"/>
        <v>711</v>
      </c>
      <c r="AF100" s="61">
        <f t="shared" ref="AF100:AF105" si="37">ROUND(V100+AA100*($Q$3-1),0)*1.2</f>
        <v>284.39999999999998</v>
      </c>
      <c r="AG100" s="61">
        <f t="shared" si="31"/>
        <v>908</v>
      </c>
    </row>
    <row r="101" spans="1:33">
      <c r="A101" s="152"/>
      <c r="B101" s="6">
        <v>2</v>
      </c>
      <c r="C101" s="6" t="s">
        <v>145</v>
      </c>
      <c r="D101" s="6">
        <f t="shared" si="36"/>
        <v>708</v>
      </c>
      <c r="E101" s="71">
        <f>T$3</f>
        <v>2228.2800000000002</v>
      </c>
      <c r="F101" s="46">
        <f>$T$4-AF101</f>
        <v>1391.09</v>
      </c>
      <c r="G101" s="46">
        <f>IF(AE101-$T$5&lt;0,1,AE101-$T$5)</f>
        <v>1</v>
      </c>
      <c r="H101" s="49">
        <f>IF(E101-G101&lt;0,-1,IF(D101-F101&lt;0,1,IF(E101-G101*2&lt;0,-2,IF(D101-F101*2&lt;0,2,IF(E101-G101*3&lt;0,-3,IF(D101-F101*3&lt;0,3,IF(E101-G101*4&lt;0,-4,-9)))))))</f>
        <v>1</v>
      </c>
      <c r="I101" s="46">
        <f>E101-ROUNDUP(D101/F101,0)*G101</f>
        <v>2227.2800000000002</v>
      </c>
      <c r="J101" s="68"/>
      <c r="K101" s="68"/>
      <c r="L101" s="68"/>
      <c r="M101" s="68"/>
      <c r="N101" s="68"/>
      <c r="O101" s="68"/>
      <c r="P101" s="68"/>
      <c r="Q101" s="58" t="s">
        <v>54</v>
      </c>
      <c r="R101" s="59">
        <v>4</v>
      </c>
      <c r="S101" s="59">
        <v>116</v>
      </c>
      <c r="T101" s="59">
        <v>120</v>
      </c>
      <c r="U101" s="59">
        <v>88</v>
      </c>
      <c r="V101" s="59">
        <v>51</v>
      </c>
      <c r="W101" s="59">
        <v>75</v>
      </c>
      <c r="X101" s="59">
        <f t="shared" si="29"/>
        <v>334</v>
      </c>
      <c r="Y101" s="54">
        <v>8</v>
      </c>
      <c r="Z101" s="54">
        <v>5.9</v>
      </c>
      <c r="AA101" s="54">
        <v>3.4</v>
      </c>
      <c r="AB101" s="54">
        <v>5</v>
      </c>
      <c r="AC101" s="54">
        <f t="shared" si="26"/>
        <v>22.3</v>
      </c>
      <c r="AD101" s="61">
        <f t="shared" si="30"/>
        <v>708</v>
      </c>
      <c r="AE101" s="72">
        <f t="shared" si="35"/>
        <v>626.4</v>
      </c>
      <c r="AF101" s="61">
        <f t="shared" si="37"/>
        <v>241.2</v>
      </c>
      <c r="AG101" s="61">
        <f t="shared" si="31"/>
        <v>295</v>
      </c>
    </row>
    <row r="102" spans="1:33">
      <c r="A102" s="152"/>
      <c r="B102" s="6">
        <v>3</v>
      </c>
      <c r="C102" s="6" t="s">
        <v>6</v>
      </c>
      <c r="D102" s="6">
        <f t="shared" si="36"/>
        <v>642</v>
      </c>
      <c r="E102" s="71">
        <f>U$3</f>
        <v>1687.64</v>
      </c>
      <c r="F102" s="46">
        <f>$U$4-AF102</f>
        <v>1306.1600000000001</v>
      </c>
      <c r="G102" s="46">
        <f>IF(AE102-$U$5&lt;0,1,AE102-$U$5)</f>
        <v>1</v>
      </c>
      <c r="H102" s="49">
        <f>IF(D102-F102&lt;0,1,IF(E102-G102&lt;0,-1,IF(D102-F102*2&lt;0,2,IF(E102-G102*2&lt;0,-2,IF(D102-F102*3&lt;0,3,IF(E102-G102*3&lt;0,-3,IF(D102-F102*4&lt;0,4,IF(E102-G102*4&lt;0,-4,-9))))))))</f>
        <v>1</v>
      </c>
      <c r="I102" s="46">
        <f>E102-(ROUNDUP(D102/F102,0)-1)*G102</f>
        <v>1687.64</v>
      </c>
      <c r="J102" s="68"/>
      <c r="K102" s="68"/>
      <c r="L102" s="68"/>
      <c r="M102" s="68"/>
      <c r="N102" s="68"/>
      <c r="O102" s="68"/>
      <c r="P102" s="68"/>
      <c r="Q102" s="58" t="s">
        <v>54</v>
      </c>
      <c r="R102" s="59">
        <v>4</v>
      </c>
      <c r="S102" s="59">
        <v>120</v>
      </c>
      <c r="T102" s="59">
        <v>120</v>
      </c>
      <c r="U102" s="59">
        <v>110</v>
      </c>
      <c r="V102" s="60">
        <v>110</v>
      </c>
      <c r="W102" s="59">
        <v>150</v>
      </c>
      <c r="X102" s="59">
        <f t="shared" si="29"/>
        <v>490</v>
      </c>
      <c r="Y102" s="54">
        <v>7</v>
      </c>
      <c r="Z102" s="54">
        <v>4.3</v>
      </c>
      <c r="AA102" s="54">
        <v>4.3</v>
      </c>
      <c r="AB102" s="54">
        <v>7</v>
      </c>
      <c r="AC102" s="54">
        <f t="shared" ref="AC102:AC127" si="38">AB102+AA102+Z102+Y102</f>
        <v>22.6</v>
      </c>
      <c r="AD102" s="61">
        <f t="shared" si="30"/>
        <v>642</v>
      </c>
      <c r="AE102" s="72">
        <f t="shared" si="35"/>
        <v>538.20000000000005</v>
      </c>
      <c r="AF102" s="61">
        <f t="shared" si="37"/>
        <v>358.8</v>
      </c>
      <c r="AG102" s="61">
        <f t="shared" si="31"/>
        <v>458</v>
      </c>
    </row>
    <row r="103" spans="1:33">
      <c r="A103" s="152"/>
      <c r="B103" s="6">
        <v>4</v>
      </c>
      <c r="C103" s="6" t="s">
        <v>7</v>
      </c>
      <c r="D103" s="6">
        <f t="shared" si="36"/>
        <v>774</v>
      </c>
      <c r="E103" s="71">
        <f>V$3</f>
        <v>1886.04</v>
      </c>
      <c r="F103" s="46">
        <f>$V$4-AF103</f>
        <v>1137.6299999999999</v>
      </c>
      <c r="G103" s="46">
        <f>IF(AE103-$V$5&lt;0,1,AE103-$V$5)</f>
        <v>1</v>
      </c>
      <c r="H103" s="49">
        <f>IF(E103-G103&lt;0,-1,IF(D103-F103&lt;0,1,IF(E103-G103*2&lt;0,-2,IF(D103-F103*2&lt;0,2,IF(E103-G103*3&lt;0,-3,IF(D103-F103*3&lt;0,3,IF(E103-G103*4&lt;0,-4,-9)))))))</f>
        <v>1</v>
      </c>
      <c r="I103" s="46">
        <f>E103-ROUNDUP(D103/F103,0)*G103</f>
        <v>1885.04</v>
      </c>
      <c r="J103" s="68"/>
      <c r="K103" s="68"/>
      <c r="L103" s="68"/>
      <c r="M103" s="68"/>
      <c r="N103" s="68"/>
      <c r="O103" s="68"/>
      <c r="P103" s="68"/>
      <c r="Q103" s="58" t="s">
        <v>17</v>
      </c>
      <c r="R103" s="59">
        <v>5</v>
      </c>
      <c r="S103" s="59">
        <v>120</v>
      </c>
      <c r="T103" s="59">
        <v>120</v>
      </c>
      <c r="U103" s="59">
        <v>100</v>
      </c>
      <c r="V103" s="59">
        <v>80</v>
      </c>
      <c r="W103" s="59">
        <v>100</v>
      </c>
      <c r="X103" s="59">
        <f t="shared" si="29"/>
        <v>400</v>
      </c>
      <c r="Y103" s="54">
        <v>9</v>
      </c>
      <c r="Z103" s="54">
        <v>5.0892999999999997</v>
      </c>
      <c r="AA103" s="54">
        <v>4.1963999999999997</v>
      </c>
      <c r="AB103" s="54">
        <v>7</v>
      </c>
      <c r="AC103" s="55">
        <f t="shared" si="38"/>
        <v>25.285699999999999</v>
      </c>
      <c r="AD103" s="61">
        <f t="shared" si="30"/>
        <v>774</v>
      </c>
      <c r="AE103" s="72">
        <f t="shared" si="35"/>
        <v>583.20000000000005</v>
      </c>
      <c r="AF103" s="61">
        <f t="shared" si="37"/>
        <v>318</v>
      </c>
      <c r="AG103" s="61">
        <f t="shared" si="31"/>
        <v>408</v>
      </c>
    </row>
    <row r="104" spans="1:33">
      <c r="A104" s="152"/>
      <c r="B104" s="6">
        <v>5</v>
      </c>
      <c r="C104" s="62" t="s">
        <v>146</v>
      </c>
      <c r="D104" s="6">
        <f t="shared" si="36"/>
        <v>768</v>
      </c>
      <c r="E104" s="73">
        <f>W$3</f>
        <v>2131.56</v>
      </c>
      <c r="F104" s="46">
        <f>$W$4-AF104</f>
        <v>1185.04</v>
      </c>
      <c r="G104" s="46">
        <f>IF(AE104-$W$5&lt;0,1,AE104-$W$5)</f>
        <v>732.1400000000001</v>
      </c>
      <c r="H104" s="49">
        <f>IF(D104-F104&lt;0,1,IF(E104-G104&lt;0,-1,IF(D104-F104*2&lt;0,2,IF(E104-G104*2&lt;0,-2,IF(D104-F104*3&lt;0,3,IF(E104-G104*3&lt;0,-3,IF(D104-F104*4&lt;0,4,IF(E104-G104*4&lt;0,-4,-9))))))))</f>
        <v>1</v>
      </c>
      <c r="I104" s="46">
        <f>E104-(ROUNDUP(D104/F104,0)-1)*G104</f>
        <v>2131.56</v>
      </c>
      <c r="J104" s="68"/>
      <c r="K104" s="68"/>
      <c r="L104" s="68"/>
      <c r="M104" s="68"/>
      <c r="N104" s="68"/>
      <c r="O104" s="68"/>
      <c r="P104" s="68"/>
      <c r="Q104" s="58" t="s">
        <v>142</v>
      </c>
      <c r="R104" s="59">
        <v>6</v>
      </c>
      <c r="S104" s="59">
        <v>156</v>
      </c>
      <c r="T104" s="59">
        <v>160</v>
      </c>
      <c r="U104" s="60">
        <v>190</v>
      </c>
      <c r="V104" s="59">
        <v>52</v>
      </c>
      <c r="W104" s="59">
        <v>300</v>
      </c>
      <c r="X104" s="60">
        <f t="shared" si="29"/>
        <v>702</v>
      </c>
      <c r="Y104" s="54">
        <v>8</v>
      </c>
      <c r="Z104" s="55">
        <v>9.5</v>
      </c>
      <c r="AA104" s="54">
        <v>2.6</v>
      </c>
      <c r="AB104" s="54">
        <v>8</v>
      </c>
      <c r="AC104" s="54">
        <f t="shared" si="38"/>
        <v>28.1</v>
      </c>
      <c r="AD104" s="61">
        <f t="shared" si="30"/>
        <v>768</v>
      </c>
      <c r="AE104" s="74">
        <f t="shared" si="35"/>
        <v>1094.4000000000001</v>
      </c>
      <c r="AF104" s="61">
        <f t="shared" si="37"/>
        <v>199.2</v>
      </c>
      <c r="AG104" s="61">
        <f t="shared" si="31"/>
        <v>652</v>
      </c>
    </row>
    <row r="105" spans="1:33">
      <c r="A105" s="153"/>
      <c r="B105" s="6">
        <v>6</v>
      </c>
      <c r="C105" s="62" t="s">
        <v>147</v>
      </c>
      <c r="D105" s="62">
        <f t="shared" si="36"/>
        <v>930</v>
      </c>
      <c r="E105" s="71">
        <f>X$3</f>
        <v>1773.2</v>
      </c>
      <c r="F105" s="46">
        <f>$X$4-AF105</f>
        <v>881.02</v>
      </c>
      <c r="G105" s="46">
        <f>IF(AE105-$X$5&lt;0,1,AE105-$X$5)</f>
        <v>1</v>
      </c>
      <c r="H105" s="49">
        <f>IF(E105-G105&lt;0,-1,IF(D105-F105&lt;0,1,IF(E105-G105*2&lt;0,-2,IF(D105-F105*2&lt;0,2,IF(E105-G105*3&lt;0,-3,IF(D105-F105*3&lt;0,3,IF(E105-G105*4&lt;0,-4,-9)))))))</f>
        <v>2</v>
      </c>
      <c r="I105" s="46">
        <f>E105-ROUNDUP(D105/F105,0)*G105</f>
        <v>1771.2</v>
      </c>
      <c r="J105" s="68"/>
      <c r="K105" s="68"/>
      <c r="L105" s="68"/>
      <c r="M105" s="68"/>
      <c r="N105" s="68"/>
      <c r="O105" s="68"/>
      <c r="P105" s="68"/>
      <c r="Q105" s="58" t="s">
        <v>185</v>
      </c>
      <c r="R105" s="59">
        <v>6</v>
      </c>
      <c r="S105" s="59">
        <v>180</v>
      </c>
      <c r="T105" s="59">
        <v>180</v>
      </c>
      <c r="U105" s="60">
        <v>150</v>
      </c>
      <c r="V105" s="59">
        <v>80</v>
      </c>
      <c r="W105" s="60">
        <v>360</v>
      </c>
      <c r="X105" s="60">
        <f t="shared" si="29"/>
        <v>770</v>
      </c>
      <c r="Y105" s="55">
        <v>10</v>
      </c>
      <c r="Z105" s="55">
        <v>7.0857000000000001</v>
      </c>
      <c r="AA105" s="54">
        <v>4</v>
      </c>
      <c r="AB105" s="55">
        <v>12</v>
      </c>
      <c r="AC105" s="55">
        <f t="shared" si="38"/>
        <v>33.085700000000003</v>
      </c>
      <c r="AD105" s="61">
        <f t="shared" si="30"/>
        <v>930</v>
      </c>
      <c r="AE105" s="74">
        <f t="shared" si="35"/>
        <v>831.6</v>
      </c>
      <c r="AF105" s="61">
        <f t="shared" si="37"/>
        <v>307.2</v>
      </c>
      <c r="AG105" s="61">
        <f t="shared" si="31"/>
        <v>888</v>
      </c>
    </row>
    <row r="106" spans="1:33" ht="14.1" customHeight="1">
      <c r="A106" s="151" t="s">
        <v>143</v>
      </c>
      <c r="B106" s="46">
        <v>1</v>
      </c>
      <c r="C106" s="46" t="s">
        <v>190</v>
      </c>
      <c r="D106" s="46">
        <f t="shared" ref="D106:D111" si="39">ROUND(T106+Y106*($Q$3-1),0)*1.8</f>
        <v>1094.4000000000001</v>
      </c>
      <c r="E106" s="67">
        <f>$S$3</f>
        <v>2272.92</v>
      </c>
      <c r="F106" s="46">
        <f>$S$4-AF106</f>
        <v>1285.26</v>
      </c>
      <c r="G106" s="46">
        <f>IF(AE106-$S$5&lt;0,1,AE106-$S$5)</f>
        <v>1</v>
      </c>
      <c r="H106" s="49">
        <f>IF(D106-F106&lt;0,1,IF(E106-G106&lt;0,-1,IF(D106-F106*2&lt;0,2,IF(E106-G106*2&lt;0,-2,IF(D106-F106*3&lt;0,3,IF(E106-G106*3&lt;0,-3,IF(D106-F106*4&lt;0,4,IF(E106-G106*4&lt;0,-4,-9))))))))</f>
        <v>1</v>
      </c>
      <c r="I106" s="46">
        <f>E106-(ROUNDUP(D106/F106,0)-1)*G106</f>
        <v>2272.92</v>
      </c>
      <c r="J106" s="68"/>
      <c r="K106" s="68"/>
      <c r="L106" s="68"/>
      <c r="M106" s="68"/>
      <c r="N106" s="68"/>
      <c r="O106" s="68"/>
      <c r="P106" s="68"/>
      <c r="Q106" s="51" t="s">
        <v>22</v>
      </c>
      <c r="R106" s="52">
        <v>6</v>
      </c>
      <c r="S106" s="52">
        <v>156</v>
      </c>
      <c r="T106" s="53">
        <v>300</v>
      </c>
      <c r="U106" s="52">
        <v>118</v>
      </c>
      <c r="V106" s="52">
        <v>70</v>
      </c>
      <c r="W106" s="53">
        <v>380</v>
      </c>
      <c r="X106" s="53">
        <f t="shared" ref="X106:X137" si="40">W106+V106+U106+T106</f>
        <v>868</v>
      </c>
      <c r="Y106" s="54">
        <v>7</v>
      </c>
      <c r="Z106" s="54">
        <v>6.3</v>
      </c>
      <c r="AA106" s="54">
        <v>3.8</v>
      </c>
      <c r="AB106" s="55">
        <v>12</v>
      </c>
      <c r="AC106" s="54">
        <f t="shared" si="38"/>
        <v>29.1</v>
      </c>
      <c r="AD106" s="61">
        <f t="shared" ref="AD106:AD137" si="41">D106</f>
        <v>1094.4000000000001</v>
      </c>
      <c r="AE106" s="70">
        <f t="shared" ref="AE106:AE117" si="42">ROUND(U106+Z106*($Q$3-1),0)*1.5</f>
        <v>592.5</v>
      </c>
      <c r="AF106" s="56">
        <f t="shared" ref="AF106:AF117" si="43">ROUND(V106+AA106*($Q$3-1),0)*1.5</f>
        <v>355.5</v>
      </c>
      <c r="AG106" s="56">
        <f t="shared" ref="AG106:AG134" si="44">ROUND(W106+AB106*($Q$3-1),0)</f>
        <v>908</v>
      </c>
    </row>
    <row r="107" spans="1:33">
      <c r="A107" s="152"/>
      <c r="B107" s="46">
        <v>2</v>
      </c>
      <c r="C107" s="46" t="s">
        <v>48</v>
      </c>
      <c r="D107" s="46">
        <f t="shared" si="39"/>
        <v>849.6</v>
      </c>
      <c r="E107" s="48">
        <f>T$3</f>
        <v>2228.2800000000002</v>
      </c>
      <c r="F107" s="46">
        <f>$T$4-AF107</f>
        <v>1341.29</v>
      </c>
      <c r="G107" s="46">
        <f>IF(AE107-$T$5&lt;0,1,AE107-$T$5)</f>
        <v>1</v>
      </c>
      <c r="H107" s="49">
        <f>IF(E107-G107&lt;0,-1,IF(D107-F107&lt;0,1,IF(E107-G107*2&lt;0,-2,IF(D107-F107*2&lt;0,2,IF(E107-G107*3&lt;0,-3,IF(D107-F107*3&lt;0,3,IF(E107-G107*4&lt;0,-4,-9)))))))</f>
        <v>1</v>
      </c>
      <c r="I107" s="46">
        <f>E107-ROUNDUP(D107/F107,0)*G107</f>
        <v>2227.2800000000002</v>
      </c>
      <c r="J107" s="68"/>
      <c r="K107" s="68"/>
      <c r="L107" s="68"/>
      <c r="M107" s="68"/>
      <c r="N107" s="68"/>
      <c r="O107" s="68"/>
      <c r="P107" s="68"/>
      <c r="Q107" s="51" t="s">
        <v>28</v>
      </c>
      <c r="R107" s="52">
        <v>5</v>
      </c>
      <c r="S107" s="52">
        <v>120</v>
      </c>
      <c r="T107" s="52">
        <v>120</v>
      </c>
      <c r="U107" s="52">
        <v>72</v>
      </c>
      <c r="V107" s="52">
        <v>49</v>
      </c>
      <c r="W107" s="52">
        <v>105</v>
      </c>
      <c r="X107" s="52">
        <f t="shared" si="40"/>
        <v>346</v>
      </c>
      <c r="Y107" s="54">
        <v>8</v>
      </c>
      <c r="Z107" s="54">
        <v>4.8</v>
      </c>
      <c r="AA107" s="54">
        <v>3.3</v>
      </c>
      <c r="AB107" s="54">
        <v>7</v>
      </c>
      <c r="AC107" s="54">
        <f t="shared" si="38"/>
        <v>23.1</v>
      </c>
      <c r="AD107" s="61">
        <f t="shared" si="41"/>
        <v>849.6</v>
      </c>
      <c r="AE107" s="70">
        <f t="shared" si="42"/>
        <v>424.5</v>
      </c>
      <c r="AF107" s="56">
        <f t="shared" si="43"/>
        <v>291</v>
      </c>
      <c r="AG107" s="56">
        <f t="shared" si="44"/>
        <v>413</v>
      </c>
    </row>
    <row r="108" spans="1:33">
      <c r="A108" s="152"/>
      <c r="B108" s="46">
        <v>3</v>
      </c>
      <c r="C108" s="46" t="s">
        <v>144</v>
      </c>
      <c r="D108" s="46">
        <f t="shared" si="39"/>
        <v>1036.8</v>
      </c>
      <c r="E108" s="48">
        <f>U$3</f>
        <v>1687.64</v>
      </c>
      <c r="F108" s="46">
        <f>$U$4-AF108</f>
        <v>1463.96</v>
      </c>
      <c r="G108" s="46">
        <f>IF(AE108-$U$5&lt;0,1,AE108-$U$5)</f>
        <v>7.5</v>
      </c>
      <c r="H108" s="49">
        <f>IF(D108-F108&lt;0,1,IF(E108-G108&lt;0,-1,IF(D108-F108*2&lt;0,2,IF(E108-G108*2&lt;0,-2,IF(D108-F108*3&lt;0,3,IF(E108-G108*3&lt;0,-3,IF(D108-F108*4&lt;0,4,IF(E108-G108*4&lt;0,-4,-9))))))))</f>
        <v>1</v>
      </c>
      <c r="I108" s="46">
        <f>E108-(ROUNDUP(D108/F108,0)-1)*G108</f>
        <v>1687.64</v>
      </c>
      <c r="J108" s="68"/>
      <c r="K108" s="68"/>
      <c r="L108" s="68"/>
      <c r="M108" s="68"/>
      <c r="N108" s="68"/>
      <c r="O108" s="68"/>
      <c r="P108" s="68"/>
      <c r="Q108" s="51" t="s">
        <v>125</v>
      </c>
      <c r="R108" s="52">
        <v>6</v>
      </c>
      <c r="S108" s="52">
        <v>132</v>
      </c>
      <c r="T108" s="52">
        <v>180</v>
      </c>
      <c r="U108" s="52">
        <v>132</v>
      </c>
      <c r="V108" s="52">
        <v>42</v>
      </c>
      <c r="W108" s="52">
        <v>150</v>
      </c>
      <c r="X108" s="52">
        <f t="shared" si="40"/>
        <v>504</v>
      </c>
      <c r="Y108" s="54">
        <v>9</v>
      </c>
      <c r="Z108" s="55">
        <v>6.5</v>
      </c>
      <c r="AA108" s="54">
        <v>2.1</v>
      </c>
      <c r="AB108" s="54">
        <v>7</v>
      </c>
      <c r="AC108" s="54">
        <f t="shared" si="38"/>
        <v>24.6</v>
      </c>
      <c r="AD108" s="61">
        <f t="shared" si="41"/>
        <v>1036.8</v>
      </c>
      <c r="AE108" s="70">
        <f t="shared" si="42"/>
        <v>627</v>
      </c>
      <c r="AF108" s="56">
        <f t="shared" si="43"/>
        <v>201</v>
      </c>
      <c r="AG108" s="56">
        <f t="shared" si="44"/>
        <v>458</v>
      </c>
    </row>
    <row r="109" spans="1:33">
      <c r="A109" s="152"/>
      <c r="B109" s="46">
        <v>4</v>
      </c>
      <c r="C109" s="46" t="s">
        <v>129</v>
      </c>
      <c r="D109" s="46">
        <f t="shared" si="39"/>
        <v>921.6</v>
      </c>
      <c r="E109" s="48">
        <f>V$3</f>
        <v>1886.04</v>
      </c>
      <c r="F109" s="46">
        <f>$V$4-AF109</f>
        <v>1116.6299999999999</v>
      </c>
      <c r="G109" s="46">
        <f>IF(AE109-$V$5&lt;0,1,AE109-$V$5)</f>
        <v>1</v>
      </c>
      <c r="H109" s="49">
        <f>IF(E109-G109&lt;0,-1,IF(D109-F109&lt;0,1,IF(E109-G109*2&lt;0,-2,IF(D109-F109*2&lt;0,2,IF(E109-G109*3&lt;0,-3,IF(D109-F109*3&lt;0,3,IF(E109-G109*4&lt;0,-4,-9)))))))</f>
        <v>1</v>
      </c>
      <c r="I109" s="46">
        <f>E109-ROUNDUP(D109/F109,0)*G109</f>
        <v>1885.04</v>
      </c>
      <c r="J109" s="68"/>
      <c r="K109" s="68"/>
      <c r="L109" s="68"/>
      <c r="M109" s="68"/>
      <c r="N109" s="68"/>
      <c r="O109" s="68"/>
      <c r="P109" s="68"/>
      <c r="Q109" s="51" t="s">
        <v>50</v>
      </c>
      <c r="R109" s="52">
        <v>5</v>
      </c>
      <c r="S109" s="52">
        <v>112</v>
      </c>
      <c r="T109" s="52">
        <v>160</v>
      </c>
      <c r="U109" s="52">
        <v>80</v>
      </c>
      <c r="V109" s="52">
        <v>90</v>
      </c>
      <c r="W109" s="52">
        <v>100</v>
      </c>
      <c r="X109" s="52">
        <f t="shared" si="40"/>
        <v>430</v>
      </c>
      <c r="Y109" s="54">
        <v>8</v>
      </c>
      <c r="Z109" s="54">
        <v>5.0999999999999996</v>
      </c>
      <c r="AA109" s="54">
        <v>3.1</v>
      </c>
      <c r="AB109" s="54">
        <v>7</v>
      </c>
      <c r="AC109" s="54">
        <f t="shared" si="38"/>
        <v>23.2</v>
      </c>
      <c r="AD109" s="61">
        <f t="shared" si="41"/>
        <v>921.6</v>
      </c>
      <c r="AE109" s="70">
        <f t="shared" si="42"/>
        <v>456</v>
      </c>
      <c r="AF109" s="56">
        <f t="shared" si="43"/>
        <v>339</v>
      </c>
      <c r="AG109" s="56">
        <f t="shared" si="44"/>
        <v>408</v>
      </c>
    </row>
    <row r="110" spans="1:33">
      <c r="A110" s="152"/>
      <c r="B110" s="46">
        <v>5</v>
      </c>
      <c r="C110" s="46" t="s">
        <v>134</v>
      </c>
      <c r="D110" s="46">
        <f t="shared" si="39"/>
        <v>955.80000000000007</v>
      </c>
      <c r="E110" s="48">
        <f>W$3</f>
        <v>2131.56</v>
      </c>
      <c r="F110" s="46">
        <f>$W$4-AF110</f>
        <v>1207.24</v>
      </c>
      <c r="G110" s="46">
        <f>IF(AE110-$W$5&lt;0,1,AE110-$W$5)</f>
        <v>180.74</v>
      </c>
      <c r="H110" s="49">
        <f>IF(D110-F110&lt;0,1,IF(E110-G110&lt;0,-1,IF(D110-F110*2&lt;0,2,IF(E110-G110*2&lt;0,-2,IF(D110-F110*3&lt;0,3,IF(E110-G110*3&lt;0,-3,IF(D110-F110*4&lt;0,4,IF(E110-G110*4&lt;0,-4,-9))))))))</f>
        <v>1</v>
      </c>
      <c r="I110" s="46">
        <f>E110-(ROUNDUP(D110/F110,0)-1)*G110</f>
        <v>2131.56</v>
      </c>
      <c r="J110" s="68"/>
      <c r="K110" s="68"/>
      <c r="L110" s="68"/>
      <c r="M110" s="68"/>
      <c r="N110" s="68"/>
      <c r="O110" s="68"/>
      <c r="P110" s="68"/>
      <c r="Q110" s="51" t="s">
        <v>135</v>
      </c>
      <c r="R110" s="52">
        <v>4</v>
      </c>
      <c r="S110" s="52">
        <v>124</v>
      </c>
      <c r="T110" s="52">
        <v>135</v>
      </c>
      <c r="U110" s="52">
        <v>93</v>
      </c>
      <c r="V110" s="52">
        <v>30</v>
      </c>
      <c r="W110" s="52">
        <v>105</v>
      </c>
      <c r="X110" s="52">
        <f t="shared" si="40"/>
        <v>363</v>
      </c>
      <c r="Y110" s="54">
        <v>9</v>
      </c>
      <c r="Z110" s="54">
        <v>6.1111000000000004</v>
      </c>
      <c r="AA110" s="54">
        <v>2</v>
      </c>
      <c r="AB110" s="54">
        <v>7</v>
      </c>
      <c r="AC110" s="54">
        <f t="shared" si="38"/>
        <v>24.1111</v>
      </c>
      <c r="AD110" s="61">
        <f t="shared" si="41"/>
        <v>955.80000000000007</v>
      </c>
      <c r="AE110" s="70">
        <f t="shared" si="42"/>
        <v>543</v>
      </c>
      <c r="AF110" s="56">
        <f t="shared" si="43"/>
        <v>177</v>
      </c>
      <c r="AG110" s="56">
        <f t="shared" si="44"/>
        <v>413</v>
      </c>
    </row>
    <row r="111" spans="1:33">
      <c r="A111" s="153"/>
      <c r="B111" s="46">
        <v>6</v>
      </c>
      <c r="C111" s="46" t="s">
        <v>52</v>
      </c>
      <c r="D111" s="47">
        <f t="shared" si="39"/>
        <v>1152</v>
      </c>
      <c r="E111" s="67">
        <f>X$3</f>
        <v>1773.2</v>
      </c>
      <c r="F111" s="46">
        <f>$X$4-AF111</f>
        <v>880.72</v>
      </c>
      <c r="G111" s="46">
        <f>IF(AE111-$X$5&lt;0,1,AE111-$X$5)</f>
        <v>1</v>
      </c>
      <c r="H111" s="49">
        <f>IF(E111-G111&lt;0,-1,IF(D111-F111&lt;0,1,IF(E111-G111*2&lt;0,-2,IF(D111-F111*2&lt;0,2,IF(E111-G111*3&lt;0,-3,IF(D111-F111*3&lt;0,3,IF(E111-G111*4&lt;0,-4,-9)))))))</f>
        <v>2</v>
      </c>
      <c r="I111" s="46">
        <f>E111-ROUNDUP(D111/F111,0)*G111</f>
        <v>1771.2</v>
      </c>
      <c r="J111" s="68"/>
      <c r="K111" s="68"/>
      <c r="L111" s="68"/>
      <c r="M111" s="68"/>
      <c r="N111" s="68"/>
      <c r="O111" s="68"/>
      <c r="P111" s="68"/>
      <c r="Q111" s="51" t="s">
        <v>178</v>
      </c>
      <c r="R111" s="52">
        <v>6</v>
      </c>
      <c r="S111" s="52">
        <v>164</v>
      </c>
      <c r="T111" s="52">
        <v>200</v>
      </c>
      <c r="U111" s="52">
        <v>128</v>
      </c>
      <c r="V111" s="52">
        <v>64</v>
      </c>
      <c r="W111" s="52">
        <v>300</v>
      </c>
      <c r="X111" s="52">
        <f t="shared" si="40"/>
        <v>692</v>
      </c>
      <c r="Y111" s="55">
        <v>10</v>
      </c>
      <c r="Z111" s="54">
        <v>6.3929</v>
      </c>
      <c r="AA111" s="54">
        <v>3.1964000000000001</v>
      </c>
      <c r="AB111" s="54">
        <v>10</v>
      </c>
      <c r="AC111" s="54">
        <f t="shared" si="38"/>
        <v>29.589300000000001</v>
      </c>
      <c r="AD111" s="61">
        <f t="shared" si="41"/>
        <v>1152</v>
      </c>
      <c r="AE111" s="70">
        <f t="shared" si="42"/>
        <v>613.5</v>
      </c>
      <c r="AF111" s="56">
        <f t="shared" si="43"/>
        <v>307.5</v>
      </c>
      <c r="AG111" s="56">
        <f t="shared" si="44"/>
        <v>740</v>
      </c>
    </row>
    <row r="112" spans="1:33" ht="14.1" customHeight="1">
      <c r="A112" s="151" t="s">
        <v>20</v>
      </c>
      <c r="B112" s="6">
        <v>1</v>
      </c>
      <c r="C112" s="6" t="s">
        <v>20</v>
      </c>
      <c r="D112" s="6">
        <f t="shared" ref="D112:D117" si="45">ROUND(T112+Y112*($Q$3-1),0)*1.6</f>
        <v>1363.2</v>
      </c>
      <c r="E112" s="67">
        <f>$S$3</f>
        <v>2272.92</v>
      </c>
      <c r="F112" s="46">
        <f>$S$4-AF112</f>
        <v>1205.76</v>
      </c>
      <c r="G112" s="46">
        <f>IF(AE112-$S$5&lt;0,1,AE112-$S$5)</f>
        <v>1</v>
      </c>
      <c r="H112" s="49">
        <f>IF(D112-F112&lt;0,1,IF(E112-G112&lt;0,-1,IF(D112-F112*2&lt;0,2,IF(E112-G112*2&lt;0,-2,IF(D112-F112*3&lt;0,3,IF(E112-G112*3&lt;0,-3,IF(D112-F112*4&lt;0,4,IF(E112-G112*4&lt;0,-4,-9))))))))</f>
        <v>2</v>
      </c>
      <c r="I112" s="46">
        <f>E112-(ROUNDUP(D112/F112,0)-1)*G112</f>
        <v>2271.92</v>
      </c>
      <c r="J112" s="68"/>
      <c r="K112" s="68"/>
      <c r="L112" s="68"/>
      <c r="M112" s="68"/>
      <c r="N112" s="68"/>
      <c r="O112" s="68"/>
      <c r="P112" s="68"/>
      <c r="Q112" s="58" t="s">
        <v>181</v>
      </c>
      <c r="R112" s="59">
        <v>6</v>
      </c>
      <c r="S112" s="59">
        <v>176</v>
      </c>
      <c r="T112" s="60">
        <v>500</v>
      </c>
      <c r="U112" s="60">
        <v>200</v>
      </c>
      <c r="V112" s="60">
        <v>180</v>
      </c>
      <c r="W112" s="60">
        <v>680</v>
      </c>
      <c r="X112" s="60">
        <f t="shared" si="40"/>
        <v>1560</v>
      </c>
      <c r="Y112" s="54">
        <v>8</v>
      </c>
      <c r="Z112" s="54">
        <v>4.0999999999999996</v>
      </c>
      <c r="AA112" s="54">
        <v>2.5</v>
      </c>
      <c r="AB112" s="54">
        <v>8</v>
      </c>
      <c r="AC112" s="54">
        <f t="shared" si="38"/>
        <v>22.6</v>
      </c>
      <c r="AD112" s="61">
        <f t="shared" si="41"/>
        <v>1363.2</v>
      </c>
      <c r="AE112" s="72">
        <f t="shared" si="42"/>
        <v>570</v>
      </c>
      <c r="AF112" s="61">
        <f t="shared" si="43"/>
        <v>435</v>
      </c>
      <c r="AG112" s="61">
        <f t="shared" si="44"/>
        <v>1032</v>
      </c>
    </row>
    <row r="113" spans="1:33">
      <c r="A113" s="152"/>
      <c r="B113" s="6">
        <v>2</v>
      </c>
      <c r="C113" s="6" t="s">
        <v>109</v>
      </c>
      <c r="D113" s="6">
        <f t="shared" si="45"/>
        <v>902.40000000000009</v>
      </c>
      <c r="E113" s="48">
        <f>T$3</f>
        <v>2228.2800000000002</v>
      </c>
      <c r="F113" s="46">
        <f>$T$4-AF113</f>
        <v>1269.29</v>
      </c>
      <c r="G113" s="46">
        <f>IF(AE113-$T$5&lt;0,1,AE113-$T$5)</f>
        <v>1</v>
      </c>
      <c r="H113" s="49">
        <f>IF(E113-G113&lt;0,-1,IF(D113-F113&lt;0,1,IF(E113-G113*2&lt;0,-2,IF(D113-F113*2&lt;0,2,IF(E113-G113*3&lt;0,-3,IF(D113-F113*3&lt;0,3,IF(E113-G113*4&lt;0,-4,-9)))))))</f>
        <v>1</v>
      </c>
      <c r="I113" s="46">
        <f>E113-ROUNDUP(D113/F113,0)*G113</f>
        <v>2227.2800000000002</v>
      </c>
      <c r="J113" s="68"/>
      <c r="K113" s="68"/>
      <c r="L113" s="68"/>
      <c r="M113" s="68"/>
      <c r="N113" s="68"/>
      <c r="O113" s="68"/>
      <c r="P113" s="68"/>
      <c r="Q113" s="58" t="s">
        <v>28</v>
      </c>
      <c r="R113" s="59">
        <v>3</v>
      </c>
      <c r="S113" s="59">
        <v>120</v>
      </c>
      <c r="T113" s="60">
        <v>300</v>
      </c>
      <c r="U113" s="60">
        <v>180</v>
      </c>
      <c r="V113" s="60">
        <v>150</v>
      </c>
      <c r="W113" s="60">
        <v>410</v>
      </c>
      <c r="X113" s="60">
        <f t="shared" si="40"/>
        <v>1040</v>
      </c>
      <c r="Y113" s="54">
        <v>6</v>
      </c>
      <c r="Z113" s="54">
        <v>4.0999999999999996</v>
      </c>
      <c r="AA113" s="54">
        <v>2.1</v>
      </c>
      <c r="AB113" s="54">
        <v>6</v>
      </c>
      <c r="AC113" s="54">
        <f t="shared" si="38"/>
        <v>18.2</v>
      </c>
      <c r="AD113" s="61">
        <f t="shared" si="41"/>
        <v>902.40000000000009</v>
      </c>
      <c r="AE113" s="72">
        <f t="shared" si="42"/>
        <v>540</v>
      </c>
      <c r="AF113" s="61">
        <f t="shared" si="43"/>
        <v>363</v>
      </c>
      <c r="AG113" s="61">
        <f t="shared" si="44"/>
        <v>674</v>
      </c>
    </row>
    <row r="114" spans="1:33">
      <c r="A114" s="152"/>
      <c r="B114" s="6">
        <v>3</v>
      </c>
      <c r="C114" s="6" t="s">
        <v>148</v>
      </c>
      <c r="D114" s="6">
        <f t="shared" si="45"/>
        <v>849.6</v>
      </c>
      <c r="E114" s="48">
        <f>U$3</f>
        <v>1687.64</v>
      </c>
      <c r="F114" s="46">
        <f>$U$4-AF114</f>
        <v>1453.46</v>
      </c>
      <c r="G114" s="46">
        <f>IF(AE114-$U$5&lt;0,1,AE114-$U$5)</f>
        <v>1</v>
      </c>
      <c r="H114" s="49">
        <f>IF(D114-F114&lt;0,1,IF(E114-G114&lt;0,-1,IF(D114-F114*2&lt;0,2,IF(E114-G114*2&lt;0,-2,IF(D114-F114*3&lt;0,3,IF(E114-G114*3&lt;0,-3,IF(D114-F114*4&lt;0,4,IF(E114-G114*4&lt;0,-4,-9))))))))</f>
        <v>1</v>
      </c>
      <c r="I114" s="46">
        <f>E114-(ROUNDUP(D114/F114,0)-1)*G114</f>
        <v>1687.64</v>
      </c>
      <c r="J114" s="68"/>
      <c r="K114" s="68"/>
      <c r="L114" s="68"/>
      <c r="M114" s="68"/>
      <c r="N114" s="68"/>
      <c r="O114" s="68"/>
      <c r="P114" s="68"/>
      <c r="Q114" s="58" t="s">
        <v>140</v>
      </c>
      <c r="R114" s="59">
        <v>4</v>
      </c>
      <c r="S114" s="59">
        <v>124</v>
      </c>
      <c r="T114" s="59">
        <v>135</v>
      </c>
      <c r="U114" s="59">
        <v>84</v>
      </c>
      <c r="V114" s="59">
        <v>36</v>
      </c>
      <c r="W114" s="59">
        <v>105</v>
      </c>
      <c r="X114" s="59">
        <f t="shared" si="40"/>
        <v>360</v>
      </c>
      <c r="Y114" s="54">
        <v>9</v>
      </c>
      <c r="Z114" s="54">
        <v>5.5892999999999997</v>
      </c>
      <c r="AA114" s="54">
        <v>2.3929</v>
      </c>
      <c r="AB114" s="54">
        <v>7</v>
      </c>
      <c r="AC114" s="54">
        <f t="shared" si="38"/>
        <v>23.982199999999999</v>
      </c>
      <c r="AD114" s="61">
        <f t="shared" si="41"/>
        <v>849.6</v>
      </c>
      <c r="AE114" s="72">
        <f t="shared" si="42"/>
        <v>495</v>
      </c>
      <c r="AF114" s="61">
        <f t="shared" si="43"/>
        <v>211.5</v>
      </c>
      <c r="AG114" s="61">
        <f t="shared" si="44"/>
        <v>413</v>
      </c>
    </row>
    <row r="115" spans="1:33">
      <c r="A115" s="152"/>
      <c r="B115" s="6">
        <v>4</v>
      </c>
      <c r="C115" s="6" t="s">
        <v>149</v>
      </c>
      <c r="D115" s="6">
        <f t="shared" si="45"/>
        <v>668.80000000000007</v>
      </c>
      <c r="E115" s="48">
        <f>V$3</f>
        <v>1886.04</v>
      </c>
      <c r="F115" s="46">
        <f>$V$4-AF115</f>
        <v>1137.6299999999999</v>
      </c>
      <c r="G115" s="46">
        <f>IF(AE115-$V$5&lt;0,1,AE115-$V$5)</f>
        <v>1</v>
      </c>
      <c r="H115" s="49">
        <f>IF(E115-G115&lt;0,-1,IF(D115-F115&lt;0,1,IF(E115-G115*2&lt;0,-2,IF(D115-F115*2&lt;0,2,IF(E115-G115*3&lt;0,-3,IF(D115-F115*3&lt;0,3,IF(E115-G115*4&lt;0,-4,-9)))))))</f>
        <v>1</v>
      </c>
      <c r="I115" s="46">
        <f>E115-ROUNDUP(D115/F115,0)*G115</f>
        <v>1885.04</v>
      </c>
      <c r="J115" s="68"/>
      <c r="K115" s="68"/>
      <c r="L115" s="68"/>
      <c r="M115" s="68"/>
      <c r="N115" s="68"/>
      <c r="O115" s="68"/>
      <c r="P115" s="68"/>
      <c r="Q115" s="58" t="s">
        <v>54</v>
      </c>
      <c r="R115" s="59">
        <v>5</v>
      </c>
      <c r="S115" s="59">
        <v>104</v>
      </c>
      <c r="T115" s="59">
        <v>110</v>
      </c>
      <c r="U115" s="59">
        <v>80</v>
      </c>
      <c r="V115" s="59">
        <v>54</v>
      </c>
      <c r="W115" s="59">
        <v>120</v>
      </c>
      <c r="X115" s="59">
        <f t="shared" si="40"/>
        <v>364</v>
      </c>
      <c r="Y115" s="54">
        <v>7</v>
      </c>
      <c r="Z115" s="54">
        <v>4.2</v>
      </c>
      <c r="AA115" s="54">
        <v>3.6</v>
      </c>
      <c r="AB115" s="54">
        <v>7</v>
      </c>
      <c r="AC115" s="54">
        <f t="shared" si="38"/>
        <v>21.8</v>
      </c>
      <c r="AD115" s="61">
        <f t="shared" si="41"/>
        <v>668.80000000000007</v>
      </c>
      <c r="AE115" s="72">
        <f t="shared" si="42"/>
        <v>397.5</v>
      </c>
      <c r="AF115" s="61">
        <f t="shared" si="43"/>
        <v>318</v>
      </c>
      <c r="AG115" s="61">
        <f t="shared" si="44"/>
        <v>428</v>
      </c>
    </row>
    <row r="116" spans="1:33">
      <c r="A116" s="152"/>
      <c r="B116" s="6">
        <v>5</v>
      </c>
      <c r="C116" s="6" t="s">
        <v>182</v>
      </c>
      <c r="D116" s="62">
        <f t="shared" si="45"/>
        <v>720</v>
      </c>
      <c r="E116" s="48">
        <f>W$3</f>
        <v>2131.56</v>
      </c>
      <c r="F116" s="46">
        <f>$W$4-AF116</f>
        <v>1217.74</v>
      </c>
      <c r="G116" s="46">
        <f>IF(AE116-$W$5&lt;0,1,AE116-$W$5)</f>
        <v>120.74000000000001</v>
      </c>
      <c r="H116" s="49">
        <f>IF(D116-F116&lt;0,1,IF(E116-G116&lt;0,-1,IF(D116-F116*2&lt;0,2,IF(E116-G116*2&lt;0,-2,IF(D116-F116*3&lt;0,3,IF(E116-G116*3&lt;0,-3,IF(D116-F116*4&lt;0,4,IF(E116-G116*4&lt;0,-4,-9))))))))</f>
        <v>1</v>
      </c>
      <c r="I116" s="46">
        <f>E116-(ROUNDUP(D116/F116,0)-1)*G116</f>
        <v>2131.56</v>
      </c>
      <c r="J116" s="68"/>
      <c r="K116" s="68"/>
      <c r="L116" s="68"/>
      <c r="M116" s="68"/>
      <c r="N116" s="68"/>
      <c r="O116" s="68"/>
      <c r="P116" s="68"/>
      <c r="Q116" s="58" t="s">
        <v>60</v>
      </c>
      <c r="R116" s="59">
        <v>5</v>
      </c>
      <c r="S116" s="59">
        <v>176</v>
      </c>
      <c r="T116" s="59">
        <v>10</v>
      </c>
      <c r="U116" s="59">
        <v>10</v>
      </c>
      <c r="V116" s="59">
        <v>10</v>
      </c>
      <c r="W116" s="59">
        <v>0</v>
      </c>
      <c r="X116" s="59">
        <f t="shared" si="40"/>
        <v>30</v>
      </c>
      <c r="Y116" s="55">
        <v>10</v>
      </c>
      <c r="Z116" s="55">
        <v>7.0909000000000004</v>
      </c>
      <c r="AA116" s="54">
        <v>2.2955000000000001</v>
      </c>
      <c r="AB116" s="55">
        <v>21</v>
      </c>
      <c r="AC116" s="55">
        <f t="shared" si="38"/>
        <v>40.386400000000002</v>
      </c>
      <c r="AD116" s="61">
        <f t="shared" si="41"/>
        <v>720</v>
      </c>
      <c r="AE116" s="74">
        <f t="shared" si="42"/>
        <v>483</v>
      </c>
      <c r="AF116" s="61">
        <f t="shared" si="43"/>
        <v>166.5</v>
      </c>
      <c r="AG116" s="61">
        <f t="shared" si="44"/>
        <v>924</v>
      </c>
    </row>
    <row r="117" spans="1:33">
      <c r="A117" s="153"/>
      <c r="B117" s="6">
        <v>6</v>
      </c>
      <c r="C117" s="62" t="s">
        <v>146</v>
      </c>
      <c r="D117" s="6">
        <f t="shared" si="45"/>
        <v>819.2</v>
      </c>
      <c r="E117" s="67">
        <f>X$3</f>
        <v>1773.2</v>
      </c>
      <c r="F117" s="46">
        <f>$X$4-AF117</f>
        <v>939.22</v>
      </c>
      <c r="G117" s="46">
        <f>IF(AE117-$X$5&lt;0,1,AE117-$X$5)</f>
        <v>1</v>
      </c>
      <c r="H117" s="49">
        <f>IF(E117-G117&lt;0,-1,IF(D117-F117&lt;0,1,IF(E117-G117*2&lt;0,-2,IF(D117-F117*2&lt;0,2,IF(E117-G117*3&lt;0,-3,IF(D117-F117*3&lt;0,3,IF(E117-G117*4&lt;0,-4,-9)))))))</f>
        <v>1</v>
      </c>
      <c r="I117" s="46">
        <f>E117-ROUNDUP(D117/F117,0)*G117</f>
        <v>1772.2</v>
      </c>
      <c r="J117" s="68"/>
      <c r="K117" s="68"/>
      <c r="L117" s="68"/>
      <c r="M117" s="68"/>
      <c r="N117" s="68"/>
      <c r="O117" s="68"/>
      <c r="P117" s="68"/>
      <c r="Q117" s="58" t="s">
        <v>142</v>
      </c>
      <c r="R117" s="59">
        <v>6</v>
      </c>
      <c r="S117" s="59">
        <v>156</v>
      </c>
      <c r="T117" s="59">
        <v>160</v>
      </c>
      <c r="U117" s="60">
        <v>190</v>
      </c>
      <c r="V117" s="59">
        <v>52</v>
      </c>
      <c r="W117" s="59">
        <v>300</v>
      </c>
      <c r="X117" s="60">
        <f t="shared" si="40"/>
        <v>702</v>
      </c>
      <c r="Y117" s="54">
        <v>8</v>
      </c>
      <c r="Z117" s="55">
        <v>9.5</v>
      </c>
      <c r="AA117" s="54">
        <v>2.6</v>
      </c>
      <c r="AB117" s="54">
        <v>8</v>
      </c>
      <c r="AC117" s="54">
        <f t="shared" si="38"/>
        <v>28.1</v>
      </c>
      <c r="AD117" s="61">
        <f t="shared" si="41"/>
        <v>819.2</v>
      </c>
      <c r="AE117" s="74">
        <f t="shared" si="42"/>
        <v>912</v>
      </c>
      <c r="AF117" s="61">
        <f t="shared" si="43"/>
        <v>249</v>
      </c>
      <c r="AG117" s="61">
        <f t="shared" si="44"/>
        <v>652</v>
      </c>
    </row>
    <row r="118" spans="1:33" ht="14.1" customHeight="1">
      <c r="A118" s="151" t="s">
        <v>68</v>
      </c>
      <c r="B118" s="6">
        <v>1</v>
      </c>
      <c r="C118" s="62" t="s">
        <v>68</v>
      </c>
      <c r="D118" s="62">
        <f t="shared" ref="D118:D123" si="46">ROUND(T118+Y118*($Q$3-1),0)*2.5</f>
        <v>1810</v>
      </c>
      <c r="E118" s="67">
        <f>$S$3</f>
        <v>2272.92</v>
      </c>
      <c r="F118" s="46">
        <f>$S$4-AF118</f>
        <v>1232.76</v>
      </c>
      <c r="G118" s="46">
        <f>IF(AE118-$S$5&lt;0,1,AE118-$S$5)</f>
        <v>1</v>
      </c>
      <c r="H118" s="49">
        <f>IF(D118-F118&lt;0,1,IF(E118-G118&lt;0,-1,IF(D118-F118*2&lt;0,2,IF(E118-G118*2&lt;0,-2,IF(D118-F118*3&lt;0,3,IF(E118-G118*3&lt;0,-3,IF(D118-F118*4&lt;0,4,IF(E118-G118*4&lt;0,-4,-9))))))))</f>
        <v>2</v>
      </c>
      <c r="I118" s="46">
        <f>E118-(ROUNDUP(D118/F118,0)-1)*G118</f>
        <v>2271.92</v>
      </c>
      <c r="J118" s="68"/>
      <c r="K118" s="68"/>
      <c r="L118" s="68"/>
      <c r="M118" s="68"/>
      <c r="N118" s="68"/>
      <c r="O118" s="68"/>
      <c r="P118" s="68"/>
      <c r="Q118" s="58" t="s">
        <v>3</v>
      </c>
      <c r="R118" s="59">
        <v>6</v>
      </c>
      <c r="S118" s="59">
        <v>196</v>
      </c>
      <c r="T118" s="60">
        <v>240</v>
      </c>
      <c r="U118" s="59">
        <v>102</v>
      </c>
      <c r="V118" s="59">
        <v>92</v>
      </c>
      <c r="W118" s="60">
        <v>420</v>
      </c>
      <c r="X118" s="60">
        <f t="shared" si="40"/>
        <v>854</v>
      </c>
      <c r="Y118" s="55">
        <v>11</v>
      </c>
      <c r="Z118" s="54">
        <v>5.0999999999999996</v>
      </c>
      <c r="AA118" s="54">
        <v>4.0999999999999996</v>
      </c>
      <c r="AB118" s="55">
        <v>15</v>
      </c>
      <c r="AC118" s="55">
        <f t="shared" si="38"/>
        <v>35.200000000000003</v>
      </c>
      <c r="AD118" s="61">
        <f t="shared" si="41"/>
        <v>1810</v>
      </c>
      <c r="AE118" s="72">
        <f t="shared" ref="AE118:AE123" si="47">ROUND(U118+Z118*($Q$3-1),0)</f>
        <v>326</v>
      </c>
      <c r="AF118" s="61">
        <f t="shared" ref="AF118:AF123" si="48">ROUND(V118+AA118*($Q$3-1),0)*1.5</f>
        <v>408</v>
      </c>
      <c r="AG118" s="61">
        <f t="shared" si="44"/>
        <v>1080</v>
      </c>
    </row>
    <row r="119" spans="1:33">
      <c r="A119" s="152"/>
      <c r="B119" s="6">
        <v>2</v>
      </c>
      <c r="C119" s="6" t="s">
        <v>134</v>
      </c>
      <c r="D119" s="6">
        <f t="shared" si="46"/>
        <v>1327.5</v>
      </c>
      <c r="E119" s="48">
        <f>T$3</f>
        <v>2228.2800000000002</v>
      </c>
      <c r="F119" s="46">
        <f>$T$4-AF119</f>
        <v>1455.29</v>
      </c>
      <c r="G119" s="46">
        <f>IF(AE119-$T$5&lt;0,1,AE119-$T$5)</f>
        <v>1</v>
      </c>
      <c r="H119" s="49">
        <f>IF(E119-G119&lt;0,-1,IF(D119-F119&lt;0,1,IF(E119-G119*2&lt;0,-2,IF(D119-F119*2&lt;0,2,IF(E119-G119*3&lt;0,-3,IF(D119-F119*3&lt;0,3,IF(E119-G119*4&lt;0,-4,-9)))))))</f>
        <v>1</v>
      </c>
      <c r="I119" s="46">
        <f>E119-ROUNDUP(D119/F119,0)*G119</f>
        <v>2227.2800000000002</v>
      </c>
      <c r="J119" s="68"/>
      <c r="K119" s="68"/>
      <c r="L119" s="68"/>
      <c r="M119" s="68"/>
      <c r="N119" s="68"/>
      <c r="O119" s="68"/>
      <c r="P119" s="68"/>
      <c r="Q119" s="58" t="s">
        <v>135</v>
      </c>
      <c r="R119" s="59">
        <v>4</v>
      </c>
      <c r="S119" s="59">
        <v>124</v>
      </c>
      <c r="T119" s="59">
        <v>135</v>
      </c>
      <c r="U119" s="59">
        <v>93</v>
      </c>
      <c r="V119" s="59">
        <v>30</v>
      </c>
      <c r="W119" s="59">
        <v>105</v>
      </c>
      <c r="X119" s="59">
        <f t="shared" si="40"/>
        <v>363</v>
      </c>
      <c r="Y119" s="54">
        <v>9</v>
      </c>
      <c r="Z119" s="54">
        <v>6.1111000000000004</v>
      </c>
      <c r="AA119" s="54">
        <v>2</v>
      </c>
      <c r="AB119" s="54">
        <v>7</v>
      </c>
      <c r="AC119" s="54">
        <f t="shared" si="38"/>
        <v>24.1111</v>
      </c>
      <c r="AD119" s="61">
        <f t="shared" si="41"/>
        <v>1327.5</v>
      </c>
      <c r="AE119" s="72">
        <f t="shared" si="47"/>
        <v>362</v>
      </c>
      <c r="AF119" s="61">
        <f t="shared" si="48"/>
        <v>177</v>
      </c>
      <c r="AG119" s="61">
        <f t="shared" si="44"/>
        <v>413</v>
      </c>
    </row>
    <row r="120" spans="1:33">
      <c r="A120" s="152"/>
      <c r="B120" s="6">
        <v>3</v>
      </c>
      <c r="C120" s="6" t="s">
        <v>71</v>
      </c>
      <c r="D120" s="6">
        <f t="shared" si="46"/>
        <v>1180</v>
      </c>
      <c r="E120" s="48">
        <f>U$3</f>
        <v>1687.64</v>
      </c>
      <c r="F120" s="46">
        <f>$U$4-AF120</f>
        <v>1346.96</v>
      </c>
      <c r="G120" s="46">
        <f>IF(AE120-$U$5&lt;0,1,AE120-$U$5)</f>
        <v>1</v>
      </c>
      <c r="H120" s="49">
        <f>IF(D120-F120&lt;0,1,IF(E120-G120&lt;0,-1,IF(D120-F120*2&lt;0,2,IF(E120-G120*2&lt;0,-2,IF(D120-F120*3&lt;0,3,IF(E120-G120*3&lt;0,-3,IF(D120-F120*4&lt;0,4,IF(E120-G120*4&lt;0,-4,-9))))))))</f>
        <v>1</v>
      </c>
      <c r="I120" s="46">
        <f>E120-(ROUNDUP(D120/F120,0)-1)*G120</f>
        <v>1687.64</v>
      </c>
      <c r="J120" s="68"/>
      <c r="K120" s="68"/>
      <c r="L120" s="68"/>
      <c r="M120" s="68"/>
      <c r="N120" s="68"/>
      <c r="O120" s="68"/>
      <c r="P120" s="68"/>
      <c r="Q120" s="58" t="s">
        <v>138</v>
      </c>
      <c r="R120" s="59">
        <v>4</v>
      </c>
      <c r="S120" s="59">
        <v>112</v>
      </c>
      <c r="T120" s="59">
        <v>120</v>
      </c>
      <c r="U120" s="59">
        <v>63</v>
      </c>
      <c r="V120" s="59">
        <v>54</v>
      </c>
      <c r="W120" s="59">
        <v>90</v>
      </c>
      <c r="X120" s="59">
        <f t="shared" si="40"/>
        <v>327</v>
      </c>
      <c r="Y120" s="54">
        <v>8</v>
      </c>
      <c r="Z120" s="54">
        <v>4.2</v>
      </c>
      <c r="AA120" s="54">
        <v>3.6</v>
      </c>
      <c r="AB120" s="54">
        <v>6</v>
      </c>
      <c r="AC120" s="54">
        <f t="shared" si="38"/>
        <v>21.8</v>
      </c>
      <c r="AD120" s="61">
        <f t="shared" si="41"/>
        <v>1180</v>
      </c>
      <c r="AE120" s="72">
        <f t="shared" si="47"/>
        <v>248</v>
      </c>
      <c r="AF120" s="61">
        <f t="shared" si="48"/>
        <v>318</v>
      </c>
      <c r="AG120" s="61">
        <f t="shared" si="44"/>
        <v>354</v>
      </c>
    </row>
    <row r="121" spans="1:33">
      <c r="A121" s="152"/>
      <c r="B121" s="6">
        <v>4</v>
      </c>
      <c r="C121" s="6" t="s">
        <v>150</v>
      </c>
      <c r="D121" s="6">
        <f t="shared" si="46"/>
        <v>992.5</v>
      </c>
      <c r="E121" s="48">
        <f>V$3</f>
        <v>1886.04</v>
      </c>
      <c r="F121" s="46">
        <f>$V$4-AF121</f>
        <v>1269.6299999999999</v>
      </c>
      <c r="G121" s="46">
        <f>IF(AE121-$V$5&lt;0,1,AE121-$V$5)</f>
        <v>1</v>
      </c>
      <c r="H121" s="49">
        <f>IF(E121-G121&lt;0,-1,IF(D121-F121&lt;0,1,IF(E121-G121*2&lt;0,-2,IF(D121-F121*2&lt;0,2,IF(E121-G121*3&lt;0,-3,IF(D121-F121*3&lt;0,3,IF(E121-G121*4&lt;0,-4,-9)))))))</f>
        <v>1</v>
      </c>
      <c r="I121" s="46">
        <f>E121-ROUNDUP(D121/F121,0)*G121</f>
        <v>1885.04</v>
      </c>
      <c r="J121" s="68"/>
      <c r="K121" s="68"/>
      <c r="L121" s="68"/>
      <c r="M121" s="68"/>
      <c r="N121" s="68"/>
      <c r="O121" s="68"/>
      <c r="P121" s="68"/>
      <c r="Q121" s="58" t="s">
        <v>56</v>
      </c>
      <c r="R121" s="59">
        <v>5</v>
      </c>
      <c r="S121" s="59">
        <v>116</v>
      </c>
      <c r="T121" s="59">
        <v>1</v>
      </c>
      <c r="U121" s="59">
        <v>1</v>
      </c>
      <c r="V121" s="59">
        <v>1</v>
      </c>
      <c r="W121" s="59">
        <v>1</v>
      </c>
      <c r="X121" s="59">
        <f t="shared" si="40"/>
        <v>4</v>
      </c>
      <c r="Y121" s="54">
        <v>9</v>
      </c>
      <c r="Z121" s="54">
        <v>4.2857000000000003</v>
      </c>
      <c r="AA121" s="54">
        <v>2.7856999999999998</v>
      </c>
      <c r="AB121" s="55">
        <v>13</v>
      </c>
      <c r="AC121" s="55">
        <f t="shared" si="38"/>
        <v>29.071400000000001</v>
      </c>
      <c r="AD121" s="61">
        <f t="shared" si="41"/>
        <v>992.5</v>
      </c>
      <c r="AE121" s="72">
        <f t="shared" si="47"/>
        <v>190</v>
      </c>
      <c r="AF121" s="61">
        <f t="shared" si="48"/>
        <v>186</v>
      </c>
      <c r="AG121" s="61">
        <f t="shared" si="44"/>
        <v>573</v>
      </c>
    </row>
    <row r="122" spans="1:33">
      <c r="A122" s="152"/>
      <c r="B122" s="6">
        <v>5</v>
      </c>
      <c r="C122" s="62" t="s">
        <v>1</v>
      </c>
      <c r="D122" s="6">
        <f t="shared" si="46"/>
        <v>1120</v>
      </c>
      <c r="E122" s="48">
        <f>W$3</f>
        <v>2131.56</v>
      </c>
      <c r="F122" s="46">
        <f>$W$4-AF122</f>
        <v>821.74</v>
      </c>
      <c r="G122" s="46">
        <f>IF(AE122-$W$5&lt;0,1,AE122-$W$5)</f>
        <v>1</v>
      </c>
      <c r="H122" s="49">
        <f>IF(D122-F122&lt;0,1,IF(E122-G122&lt;0,-1,IF(D122-F122*2&lt;0,2,IF(E122-G122*2&lt;0,-2,IF(D122-F122*3&lt;0,3,IF(E122-G122*3&lt;0,-3,IF(D122-F122*4&lt;0,4,IF(E122-G122*4&lt;0,-4,-9))))))))</f>
        <v>2</v>
      </c>
      <c r="I122" s="46">
        <f>E122-(ROUNDUP(D122/F122,0)-1)*G122</f>
        <v>2130.56</v>
      </c>
      <c r="J122" s="68"/>
      <c r="K122" s="68"/>
      <c r="L122" s="68"/>
      <c r="M122" s="68"/>
      <c r="N122" s="68"/>
      <c r="O122" s="68"/>
      <c r="P122" s="68"/>
      <c r="Q122" s="58" t="s">
        <v>45</v>
      </c>
      <c r="R122" s="59">
        <v>6</v>
      </c>
      <c r="S122" s="59">
        <v>156</v>
      </c>
      <c r="T122" s="59">
        <v>140</v>
      </c>
      <c r="U122" s="59">
        <v>80</v>
      </c>
      <c r="V122" s="60">
        <v>120</v>
      </c>
      <c r="W122" s="60">
        <v>450</v>
      </c>
      <c r="X122" s="60">
        <f t="shared" si="40"/>
        <v>790</v>
      </c>
      <c r="Y122" s="54">
        <v>7</v>
      </c>
      <c r="Z122" s="54">
        <v>3.1</v>
      </c>
      <c r="AA122" s="55">
        <v>5.8</v>
      </c>
      <c r="AB122" s="55">
        <v>11</v>
      </c>
      <c r="AC122" s="54">
        <f t="shared" si="38"/>
        <v>26.900000000000002</v>
      </c>
      <c r="AD122" s="61">
        <f t="shared" si="41"/>
        <v>1120</v>
      </c>
      <c r="AE122" s="72">
        <f t="shared" si="47"/>
        <v>216</v>
      </c>
      <c r="AF122" s="61">
        <f t="shared" si="48"/>
        <v>562.5</v>
      </c>
      <c r="AG122" s="61">
        <f t="shared" si="44"/>
        <v>934</v>
      </c>
    </row>
    <row r="123" spans="1:33">
      <c r="A123" s="153"/>
      <c r="B123" s="6">
        <v>6</v>
      </c>
      <c r="C123" s="62" t="s">
        <v>73</v>
      </c>
      <c r="D123" s="62">
        <f t="shared" si="46"/>
        <v>1255</v>
      </c>
      <c r="E123" s="67">
        <f>X$3</f>
        <v>1773.2</v>
      </c>
      <c r="F123" s="46">
        <f>$X$4-AF123</f>
        <v>795.22</v>
      </c>
      <c r="G123" s="46">
        <f>IF(AE123-$X$5&lt;0,1,AE123-$X$5)</f>
        <v>1</v>
      </c>
      <c r="H123" s="49">
        <f>IF(E123-G123&lt;0,-1,IF(D123-F123&lt;0,1,IF(E123-G123*2&lt;0,-2,IF(D123-F123*2&lt;0,2,IF(E123-G123*3&lt;0,-3,IF(D123-F123*3&lt;0,3,IF(E123-G123*4&lt;0,-4,-9)))))))</f>
        <v>2</v>
      </c>
      <c r="I123" s="46">
        <f>E123-ROUNDUP(D123/F123,0)*G123</f>
        <v>1771.2</v>
      </c>
      <c r="J123" s="68"/>
      <c r="K123" s="68"/>
      <c r="L123" s="68"/>
      <c r="M123" s="68"/>
      <c r="N123" s="68"/>
      <c r="O123" s="68"/>
      <c r="P123" s="68"/>
      <c r="Q123" s="58" t="s">
        <v>60</v>
      </c>
      <c r="R123" s="59">
        <v>6</v>
      </c>
      <c r="S123" s="59">
        <v>164</v>
      </c>
      <c r="T123" s="59">
        <v>150</v>
      </c>
      <c r="U123" s="59">
        <v>96</v>
      </c>
      <c r="V123" s="59">
        <v>82</v>
      </c>
      <c r="W123" s="60">
        <v>480</v>
      </c>
      <c r="X123" s="60">
        <f t="shared" si="40"/>
        <v>808</v>
      </c>
      <c r="Y123" s="54">
        <v>8</v>
      </c>
      <c r="Z123" s="54">
        <v>4.5</v>
      </c>
      <c r="AA123" s="54">
        <v>4.0968</v>
      </c>
      <c r="AB123" s="55">
        <v>12</v>
      </c>
      <c r="AC123" s="54">
        <f t="shared" si="38"/>
        <v>28.596800000000002</v>
      </c>
      <c r="AD123" s="61">
        <f t="shared" si="41"/>
        <v>1255</v>
      </c>
      <c r="AE123" s="72">
        <f t="shared" si="47"/>
        <v>294</v>
      </c>
      <c r="AF123" s="61">
        <f t="shared" si="48"/>
        <v>393</v>
      </c>
      <c r="AG123" s="61">
        <f t="shared" si="44"/>
        <v>1008</v>
      </c>
    </row>
    <row r="124" spans="1:33" ht="14.1" customHeight="1">
      <c r="A124" s="151" t="s">
        <v>151</v>
      </c>
      <c r="B124" s="6">
        <v>1</v>
      </c>
      <c r="C124" s="62" t="s">
        <v>151</v>
      </c>
      <c r="D124" s="62">
        <f t="shared" ref="D124:D129" si="49">ROUND(T124+Y124*($Q$3-1),0)*1.4</f>
        <v>868</v>
      </c>
      <c r="E124" s="71">
        <f>$S$3</f>
        <v>2272.92</v>
      </c>
      <c r="F124" s="46">
        <f>$S$4-AF124</f>
        <v>830.76</v>
      </c>
      <c r="G124" s="46">
        <f>IF(AE124-$S$5&lt;0,1,AE124-$S$5)</f>
        <v>1</v>
      </c>
      <c r="H124" s="49">
        <f>IF(D124-F124&lt;0,1,IF(E124-G124&lt;0,-1,IF(D124-F124*2&lt;0,2,IF(E124-G124*2&lt;0,-2,IF(D124-F124*3&lt;0,3,IF(E124-G124*3&lt;0,-3,IF(D124-F124*4&lt;0,4,IF(E124-G124*4&lt;0,-4,-9))))))))</f>
        <v>2</v>
      </c>
      <c r="I124" s="46">
        <f>E124-(ROUNDUP(D124/F124,0)-1)*G124</f>
        <v>2271.92</v>
      </c>
      <c r="J124" s="68"/>
      <c r="K124" s="68"/>
      <c r="L124" s="68"/>
      <c r="M124" s="68"/>
      <c r="N124" s="68"/>
      <c r="O124" s="68"/>
      <c r="P124" s="68"/>
      <c r="Q124" s="58" t="s">
        <v>152</v>
      </c>
      <c r="R124" s="59">
        <v>6</v>
      </c>
      <c r="S124" s="59">
        <v>180</v>
      </c>
      <c r="T124" s="59">
        <v>180</v>
      </c>
      <c r="U124" s="59">
        <v>100</v>
      </c>
      <c r="V124" s="60">
        <v>120</v>
      </c>
      <c r="W124" s="60">
        <v>360</v>
      </c>
      <c r="X124" s="60">
        <f t="shared" si="40"/>
        <v>760</v>
      </c>
      <c r="Y124" s="55">
        <v>10</v>
      </c>
      <c r="Z124" s="54">
        <v>4.5814000000000004</v>
      </c>
      <c r="AA124" s="55">
        <v>6.4884000000000004</v>
      </c>
      <c r="AB124" s="55">
        <v>11.9937</v>
      </c>
      <c r="AC124" s="55">
        <f t="shared" si="38"/>
        <v>33.063500000000005</v>
      </c>
      <c r="AD124" s="61">
        <f t="shared" si="41"/>
        <v>868</v>
      </c>
      <c r="AE124" s="72">
        <f t="shared" ref="AE124:AE129" si="50">ROUND(U124+Z124*($Q$3-1),0)*1.6</f>
        <v>483.20000000000005</v>
      </c>
      <c r="AF124" s="63">
        <f>ROUND(V124+AA124*($Q$3-1),0)*2</f>
        <v>810</v>
      </c>
      <c r="AG124" s="61">
        <f t="shared" si="44"/>
        <v>888</v>
      </c>
    </row>
    <row r="125" spans="1:33">
      <c r="A125" s="152"/>
      <c r="B125" s="6">
        <v>2</v>
      </c>
      <c r="C125" s="6" t="s">
        <v>148</v>
      </c>
      <c r="D125" s="6">
        <f t="shared" si="49"/>
        <v>743.4</v>
      </c>
      <c r="E125" s="71">
        <f>T$3</f>
        <v>2228.2800000000002</v>
      </c>
      <c r="F125" s="46">
        <f>$T$4-AF125</f>
        <v>1350.29</v>
      </c>
      <c r="G125" s="46">
        <f>IF(AE125-$T$5&lt;0,1,AE125-$T$5)</f>
        <v>1</v>
      </c>
      <c r="H125" s="49">
        <f>IF(E125-G125&lt;0,-1,IF(D125-F125&lt;0,1,IF(E125-G125*2&lt;0,-2,IF(D125-F125*2&lt;0,2,IF(E125-G125*3&lt;0,-3,IF(D125-F125*3&lt;0,3,IF(E125-G125*4&lt;0,-4,-9)))))))</f>
        <v>1</v>
      </c>
      <c r="I125" s="46">
        <f>E125-ROUNDUP(D125/F125,0)*G125</f>
        <v>2227.2800000000002</v>
      </c>
      <c r="J125" s="68"/>
      <c r="K125" s="68"/>
      <c r="L125" s="68"/>
      <c r="M125" s="68"/>
      <c r="N125" s="68"/>
      <c r="O125" s="68"/>
      <c r="P125" s="68"/>
      <c r="Q125" s="58" t="s">
        <v>140</v>
      </c>
      <c r="R125" s="59">
        <v>4</v>
      </c>
      <c r="S125" s="59">
        <v>124</v>
      </c>
      <c r="T125" s="59">
        <v>135</v>
      </c>
      <c r="U125" s="59">
        <v>84</v>
      </c>
      <c r="V125" s="59">
        <v>36</v>
      </c>
      <c r="W125" s="59">
        <v>105</v>
      </c>
      <c r="X125" s="59">
        <f t="shared" si="40"/>
        <v>360</v>
      </c>
      <c r="Y125" s="54">
        <v>9</v>
      </c>
      <c r="Z125" s="54">
        <v>5.5892999999999997</v>
      </c>
      <c r="AA125" s="54">
        <v>2.3929</v>
      </c>
      <c r="AB125" s="54">
        <v>7</v>
      </c>
      <c r="AC125" s="54">
        <f t="shared" si="38"/>
        <v>23.982199999999999</v>
      </c>
      <c r="AD125" s="61">
        <f t="shared" si="41"/>
        <v>743.4</v>
      </c>
      <c r="AE125" s="72">
        <f t="shared" si="50"/>
        <v>528</v>
      </c>
      <c r="AF125" s="61">
        <f>ROUND(V125+AA125*($Q$3-1),0)*2</f>
        <v>282</v>
      </c>
      <c r="AG125" s="61">
        <f t="shared" si="44"/>
        <v>413</v>
      </c>
    </row>
    <row r="126" spans="1:33">
      <c r="A126" s="152"/>
      <c r="B126" s="6">
        <v>3</v>
      </c>
      <c r="C126" s="62" t="s">
        <v>126</v>
      </c>
      <c r="D126" s="6">
        <f t="shared" si="49"/>
        <v>632.79999999999995</v>
      </c>
      <c r="E126" s="71">
        <f>U$3</f>
        <v>1687.64</v>
      </c>
      <c r="F126" s="46">
        <f>$U$4-AF126</f>
        <v>778.36</v>
      </c>
      <c r="G126" s="46">
        <f>IF(AE126-$U$5&lt;0,1,AE126-$U$5)</f>
        <v>1</v>
      </c>
      <c r="H126" s="49">
        <f>IF(D126-F126&lt;0,1,IF(E126-G126&lt;0,-1,IF(D126-F126*2&lt;0,2,IF(E126-G126*2&lt;0,-2,IF(D126-F126*3&lt;0,3,IF(E126-G126*3&lt;0,-3,IF(D126-F126*4&lt;0,4,IF(E126-G126*4&lt;0,-4,-9))))))))</f>
        <v>1</v>
      </c>
      <c r="I126" s="46">
        <f>E126-(ROUNDUP(D126/F126,0)-1)*G126</f>
        <v>1687.64</v>
      </c>
      <c r="J126" s="68"/>
      <c r="K126" s="68"/>
      <c r="L126" s="68"/>
      <c r="M126" s="68"/>
      <c r="N126" s="68"/>
      <c r="O126" s="68"/>
      <c r="P126" s="68"/>
      <c r="Q126" s="58" t="s">
        <v>153</v>
      </c>
      <c r="R126" s="59">
        <v>5</v>
      </c>
      <c r="S126" s="59">
        <v>124</v>
      </c>
      <c r="T126" s="59">
        <v>100</v>
      </c>
      <c r="U126" s="59">
        <v>1</v>
      </c>
      <c r="V126" s="60">
        <v>100</v>
      </c>
      <c r="W126" s="59">
        <v>120</v>
      </c>
      <c r="X126" s="59">
        <f t="shared" si="40"/>
        <v>321</v>
      </c>
      <c r="Y126" s="54">
        <v>8</v>
      </c>
      <c r="Z126" s="54"/>
      <c r="AA126" s="55">
        <v>5.4726999999999997</v>
      </c>
      <c r="AB126" s="54">
        <v>9</v>
      </c>
      <c r="AC126" s="54">
        <f t="shared" si="38"/>
        <v>22.4727</v>
      </c>
      <c r="AD126" s="61">
        <f t="shared" si="41"/>
        <v>632.79999999999995</v>
      </c>
      <c r="AE126" s="72">
        <f t="shared" si="50"/>
        <v>1.6</v>
      </c>
      <c r="AF126" s="63">
        <f>ROUND(V126+AA126*($Q$3-1),0)*2*1.3</f>
        <v>886.6</v>
      </c>
      <c r="AG126" s="61">
        <f t="shared" si="44"/>
        <v>516</v>
      </c>
    </row>
    <row r="127" spans="1:33">
      <c r="A127" s="152"/>
      <c r="B127" s="6">
        <v>4</v>
      </c>
      <c r="C127" s="6" t="s">
        <v>154</v>
      </c>
      <c r="D127" s="6">
        <f t="shared" si="49"/>
        <v>604.79999999999995</v>
      </c>
      <c r="E127" s="71">
        <f>V$3</f>
        <v>1886.04</v>
      </c>
      <c r="F127" s="46">
        <f>$V$4-AF127</f>
        <v>797.62999999999988</v>
      </c>
      <c r="G127" s="46">
        <f>IF(AE127-$V$5&lt;0,1,AE127-$V$5)</f>
        <v>1</v>
      </c>
      <c r="H127" s="49">
        <f>IF(E127-G127&lt;0,-1,IF(D127-F127&lt;0,1,IF(E127-G127*2&lt;0,-2,IF(D127-F127*2&lt;0,2,IF(E127-G127*3&lt;0,-3,IF(D127-F127*3&lt;0,3,IF(E127-G127*4&lt;0,-4,-9)))))))</f>
        <v>1</v>
      </c>
      <c r="I127" s="46">
        <f>E127-ROUNDUP(D127/F127,0)*G127</f>
        <v>1885.04</v>
      </c>
      <c r="J127" s="68"/>
      <c r="K127" s="68"/>
      <c r="L127" s="68"/>
      <c r="M127" s="68"/>
      <c r="N127" s="68"/>
      <c r="O127" s="68"/>
      <c r="P127" s="68"/>
      <c r="Q127" s="58" t="s">
        <v>110</v>
      </c>
      <c r="R127" s="59">
        <v>4</v>
      </c>
      <c r="S127" s="59">
        <v>112</v>
      </c>
      <c r="T127" s="59">
        <v>80</v>
      </c>
      <c r="U127" s="59">
        <v>75</v>
      </c>
      <c r="V127" s="60">
        <v>105</v>
      </c>
      <c r="W127" s="59">
        <v>80</v>
      </c>
      <c r="X127" s="59">
        <f t="shared" si="40"/>
        <v>340</v>
      </c>
      <c r="Y127" s="54">
        <v>8</v>
      </c>
      <c r="Z127" s="54">
        <v>3.9</v>
      </c>
      <c r="AA127" s="55">
        <v>5.0999999999999996</v>
      </c>
      <c r="AB127" s="54">
        <v>7</v>
      </c>
      <c r="AC127" s="54">
        <f t="shared" si="38"/>
        <v>24</v>
      </c>
      <c r="AD127" s="61">
        <f t="shared" si="41"/>
        <v>604.79999999999995</v>
      </c>
      <c r="AE127" s="72">
        <f t="shared" si="50"/>
        <v>395.20000000000005</v>
      </c>
      <c r="AF127" s="63">
        <f>ROUND(V127+AA127*($Q$3-1),0)*2</f>
        <v>658</v>
      </c>
      <c r="AG127" s="61">
        <f t="shared" si="44"/>
        <v>388</v>
      </c>
    </row>
    <row r="128" spans="1:33">
      <c r="A128" s="152"/>
      <c r="B128" s="6">
        <v>5</v>
      </c>
      <c r="C128" s="6" t="s">
        <v>205</v>
      </c>
      <c r="D128" s="6">
        <f t="shared" si="49"/>
        <v>1007.9999999999999</v>
      </c>
      <c r="E128" s="73">
        <f>W$3</f>
        <v>2131.56</v>
      </c>
      <c r="F128" s="46">
        <f>$W$4-AF128</f>
        <v>756.24</v>
      </c>
      <c r="G128" s="46">
        <f>IF(AE128-$W$5&lt;0,1,AE128-$W$5)</f>
        <v>194.54000000000008</v>
      </c>
      <c r="H128" s="49">
        <f>IF(D128-F128&lt;0,1,IF(E128-G128&lt;0,-1,IF(D128-F128*2&lt;0,2,IF(E128-G128*2&lt;0,-2,IF(D128-F128*3&lt;0,3,IF(E128-G128*3&lt;0,-3,IF(D128-F128*4&lt;0,4,IF(E128-G128*4&lt;0,-4,-9))))))))</f>
        <v>2</v>
      </c>
      <c r="I128" s="46">
        <f>E128-(ROUNDUP(D128/F128,0)-1)*G128</f>
        <v>1937.02</v>
      </c>
      <c r="J128" s="68"/>
      <c r="K128" s="68"/>
      <c r="L128" s="68"/>
      <c r="M128" s="68"/>
      <c r="N128" s="68"/>
      <c r="O128" s="68"/>
      <c r="P128" s="68"/>
      <c r="Q128" s="58" t="s">
        <v>13</v>
      </c>
      <c r="R128" s="59">
        <v>6</v>
      </c>
      <c r="S128" s="59">
        <v>204</v>
      </c>
      <c r="T128" s="60">
        <v>280</v>
      </c>
      <c r="U128" s="60">
        <v>150</v>
      </c>
      <c r="V128" s="60">
        <v>160</v>
      </c>
      <c r="W128" s="60">
        <v>500</v>
      </c>
      <c r="X128" s="60">
        <f t="shared" si="40"/>
        <v>1090</v>
      </c>
      <c r="Y128" s="54">
        <v>10</v>
      </c>
      <c r="Z128" s="54">
        <v>4.5</v>
      </c>
      <c r="AA128" s="54">
        <v>3.5</v>
      </c>
      <c r="AB128" s="54">
        <v>15</v>
      </c>
      <c r="AC128" s="54">
        <v>33</v>
      </c>
      <c r="AD128" s="61">
        <f t="shared" si="41"/>
        <v>1007.9999999999999</v>
      </c>
      <c r="AE128" s="72">
        <f t="shared" si="50"/>
        <v>556.80000000000007</v>
      </c>
      <c r="AF128" s="61">
        <f>ROUND(V128+AA128*($Q$3-1),0)*2</f>
        <v>628</v>
      </c>
      <c r="AG128" s="61">
        <f t="shared" si="44"/>
        <v>1160</v>
      </c>
    </row>
    <row r="129" spans="1:33">
      <c r="A129" s="153"/>
      <c r="B129" s="6">
        <v>6</v>
      </c>
      <c r="C129" s="62" t="s">
        <v>23</v>
      </c>
      <c r="D129" s="6">
        <f t="shared" si="49"/>
        <v>744.8</v>
      </c>
      <c r="E129" s="71">
        <f>X$3</f>
        <v>1773.2</v>
      </c>
      <c r="F129" s="46">
        <f>$X$4-AF129</f>
        <v>798.22</v>
      </c>
      <c r="G129" s="46">
        <f>IF(AE129-$X$5&lt;0,1,AE129-$X$5)</f>
        <v>1</v>
      </c>
      <c r="H129" s="49">
        <f>IF(E129-G129&lt;0,-1,IF(D129-F129&lt;0,1,IF(E129-G129*2&lt;0,-2,IF(D129-F129*2&lt;0,2,IF(E129-G129*3&lt;0,-3,IF(D129-F129*3&lt;0,3,IF(E129-G129*4&lt;0,-4,-9)))))))</f>
        <v>1</v>
      </c>
      <c r="I129" s="46">
        <f>E129-ROUNDUP(D129/F129,0)*G129</f>
        <v>1772.2</v>
      </c>
      <c r="J129" s="68"/>
      <c r="K129" s="68"/>
      <c r="L129" s="68"/>
      <c r="M129" s="68"/>
      <c r="N129" s="68"/>
      <c r="O129" s="68"/>
      <c r="P129" s="68"/>
      <c r="Q129" s="58" t="s">
        <v>188</v>
      </c>
      <c r="R129" s="59">
        <v>6</v>
      </c>
      <c r="S129" s="59">
        <v>172</v>
      </c>
      <c r="T129" s="59">
        <v>180</v>
      </c>
      <c r="U129" s="60">
        <v>180</v>
      </c>
      <c r="V129" s="59">
        <v>60</v>
      </c>
      <c r="W129" s="59">
        <v>300</v>
      </c>
      <c r="X129" s="60">
        <f t="shared" si="40"/>
        <v>720</v>
      </c>
      <c r="Y129" s="54">
        <v>8</v>
      </c>
      <c r="Z129" s="55">
        <v>7.8461999999999996</v>
      </c>
      <c r="AA129" s="54">
        <v>3.0769000000000002</v>
      </c>
      <c r="AB129" s="55">
        <v>12</v>
      </c>
      <c r="AC129" s="55">
        <f t="shared" ref="AC129:AC136" si="51">AB129+AA129+Z129+Y129</f>
        <v>30.923099999999998</v>
      </c>
      <c r="AD129" s="61">
        <f t="shared" si="41"/>
        <v>744.8</v>
      </c>
      <c r="AE129" s="74">
        <f t="shared" si="50"/>
        <v>840</v>
      </c>
      <c r="AF129" s="61">
        <f>ROUND(V129+AA129*($Q$3-1),0)*2</f>
        <v>390</v>
      </c>
      <c r="AG129" s="61">
        <f t="shared" si="44"/>
        <v>828</v>
      </c>
    </row>
    <row r="130" spans="1:33" ht="14.1" customHeight="1">
      <c r="A130" s="151" t="s">
        <v>155</v>
      </c>
      <c r="B130" s="46">
        <v>1</v>
      </c>
      <c r="C130" s="46" t="s">
        <v>155</v>
      </c>
      <c r="D130" s="46">
        <f t="shared" ref="D130:D161" si="52">ROUND(T130+Y130*($Q$3-1),0)*1.5</f>
        <v>774</v>
      </c>
      <c r="E130" s="67">
        <f>$S$3</f>
        <v>2272.92</v>
      </c>
      <c r="F130" s="46">
        <f>$S$4-AF130</f>
        <v>1398.3600000000001</v>
      </c>
      <c r="G130" s="46">
        <f>IF(AE130-$S$5&lt;0,1,AE130-$S$5)</f>
        <v>1</v>
      </c>
      <c r="H130" s="49">
        <f>IF(D130-F130&lt;0,1,IF(E130-G130&lt;0,-1,IF(D130-F130*2&lt;0,2,IF(E130-G130*2&lt;0,-2,IF(D130-F130*3&lt;0,3,IF(E130-G130*3&lt;0,-3,IF(D130-F130*4&lt;0,4,IF(E130-G130*4&lt;0,-4,-9))))))))</f>
        <v>1</v>
      </c>
      <c r="I130" s="46">
        <f>E130-(ROUNDUP(D130/F130,0)-1)*G130</f>
        <v>2272.92</v>
      </c>
      <c r="J130" s="68"/>
      <c r="K130" s="68"/>
      <c r="L130" s="68"/>
      <c r="M130" s="68"/>
      <c r="N130" s="68"/>
      <c r="O130" s="68"/>
      <c r="P130" s="68"/>
      <c r="Q130" s="51" t="s">
        <v>59</v>
      </c>
      <c r="R130" s="52">
        <v>5</v>
      </c>
      <c r="S130" s="52">
        <v>108</v>
      </c>
      <c r="T130" s="52">
        <v>120</v>
      </c>
      <c r="U130" s="52">
        <v>90</v>
      </c>
      <c r="V130" s="52">
        <v>70</v>
      </c>
      <c r="W130" s="52">
        <v>60</v>
      </c>
      <c r="X130" s="52">
        <f t="shared" si="40"/>
        <v>340</v>
      </c>
      <c r="Y130" s="54">
        <v>9</v>
      </c>
      <c r="Z130" s="54">
        <v>5.9</v>
      </c>
      <c r="AA130" s="54">
        <v>3</v>
      </c>
      <c r="AB130" s="54">
        <v>5</v>
      </c>
      <c r="AC130" s="54">
        <f t="shared" si="51"/>
        <v>22.9</v>
      </c>
      <c r="AD130" s="61">
        <f t="shared" si="41"/>
        <v>774</v>
      </c>
      <c r="AE130" s="70">
        <f t="shared" ref="AE130:AE135" si="53">ROUND(U130+Z130*($Q$3-1),0)*1.5</f>
        <v>525</v>
      </c>
      <c r="AF130" s="56">
        <f t="shared" ref="AF130:AF135" si="54">ROUND(V130+AA130*($Q$3-1),0)*1.2</f>
        <v>242.39999999999998</v>
      </c>
      <c r="AG130" s="56">
        <f t="shared" si="44"/>
        <v>280</v>
      </c>
    </row>
    <row r="131" spans="1:33">
      <c r="A131" s="152"/>
      <c r="B131" s="46">
        <v>2</v>
      </c>
      <c r="C131" s="47" t="s">
        <v>147</v>
      </c>
      <c r="D131" s="46">
        <f t="shared" si="52"/>
        <v>930</v>
      </c>
      <c r="E131" s="48">
        <f>T$3</f>
        <v>2228.2800000000002</v>
      </c>
      <c r="F131" s="46">
        <f>$T$4-AF131</f>
        <v>1325.09</v>
      </c>
      <c r="G131" s="46">
        <f>IF(AE131-$T$5&lt;0,1,AE131-$T$5)</f>
        <v>1</v>
      </c>
      <c r="H131" s="49">
        <f>IF(E131-G131&lt;0,-1,IF(D131-F131&lt;0,1,IF(E131-G131*2&lt;0,-2,IF(D131-F131*2&lt;0,2,IF(E131-G131*3&lt;0,-3,IF(D131-F131*3&lt;0,3,IF(E131-G131*4&lt;0,-4,-9)))))))</f>
        <v>1</v>
      </c>
      <c r="I131" s="46">
        <f>E131-ROUNDUP(D131/F131,0)*G131</f>
        <v>2227.2800000000002</v>
      </c>
      <c r="J131" s="68"/>
      <c r="K131" s="68"/>
      <c r="L131" s="68"/>
      <c r="M131" s="68"/>
      <c r="N131" s="68"/>
      <c r="O131" s="68"/>
      <c r="P131" s="68"/>
      <c r="Q131" s="51" t="s">
        <v>185</v>
      </c>
      <c r="R131" s="52">
        <v>6</v>
      </c>
      <c r="S131" s="52">
        <v>180</v>
      </c>
      <c r="T131" s="52">
        <v>180</v>
      </c>
      <c r="U131" s="53">
        <v>150</v>
      </c>
      <c r="V131" s="52">
        <v>80</v>
      </c>
      <c r="W131" s="53">
        <v>360</v>
      </c>
      <c r="X131" s="53">
        <f t="shared" si="40"/>
        <v>770</v>
      </c>
      <c r="Y131" s="55">
        <v>10</v>
      </c>
      <c r="Z131" s="55">
        <v>7.0857000000000001</v>
      </c>
      <c r="AA131" s="54">
        <v>4</v>
      </c>
      <c r="AB131" s="55">
        <v>12</v>
      </c>
      <c r="AC131" s="55">
        <f t="shared" si="51"/>
        <v>33.085700000000003</v>
      </c>
      <c r="AD131" s="61">
        <f t="shared" si="41"/>
        <v>930</v>
      </c>
      <c r="AE131" s="69">
        <f t="shared" si="53"/>
        <v>693</v>
      </c>
      <c r="AF131" s="56">
        <f t="shared" si="54"/>
        <v>307.2</v>
      </c>
      <c r="AG131" s="56">
        <f t="shared" si="44"/>
        <v>888</v>
      </c>
    </row>
    <row r="132" spans="1:33">
      <c r="A132" s="152"/>
      <c r="B132" s="46">
        <v>3</v>
      </c>
      <c r="C132" s="46" t="s">
        <v>156</v>
      </c>
      <c r="D132" s="46">
        <f t="shared" si="52"/>
        <v>708</v>
      </c>
      <c r="E132" s="48">
        <f>U$3</f>
        <v>1687.64</v>
      </c>
      <c r="F132" s="46">
        <f>$U$4-AF132</f>
        <v>1451.3600000000001</v>
      </c>
      <c r="G132" s="46">
        <f>IF(AE132-$U$5&lt;0,1,AE132-$U$5)</f>
        <v>1</v>
      </c>
      <c r="H132" s="49">
        <f>IF(D132-F132&lt;0,1,IF(E132-G132&lt;0,-1,IF(D132-F132*2&lt;0,2,IF(E132-G132*2&lt;0,-2,IF(D132-F132*3&lt;0,3,IF(E132-G132*3&lt;0,-3,IF(D132-F132*4&lt;0,4,IF(E132-G132*4&lt;0,-4,-9))))))))</f>
        <v>1</v>
      </c>
      <c r="I132" s="46">
        <f>E132-(ROUNDUP(D132/F132,0)-1)*G132</f>
        <v>1687.64</v>
      </c>
      <c r="J132" s="68"/>
      <c r="K132" s="68"/>
      <c r="L132" s="68"/>
      <c r="M132" s="68"/>
      <c r="N132" s="68"/>
      <c r="O132" s="68"/>
      <c r="P132" s="68"/>
      <c r="Q132" s="51" t="s">
        <v>245</v>
      </c>
      <c r="R132" s="52">
        <v>4</v>
      </c>
      <c r="S132" s="52">
        <v>112</v>
      </c>
      <c r="T132" s="52">
        <v>120</v>
      </c>
      <c r="U132" s="52">
        <v>75</v>
      </c>
      <c r="V132" s="52">
        <v>46</v>
      </c>
      <c r="W132" s="52">
        <v>90</v>
      </c>
      <c r="X132" s="52">
        <f t="shared" si="40"/>
        <v>331</v>
      </c>
      <c r="Y132" s="54">
        <v>8</v>
      </c>
      <c r="Z132" s="54">
        <v>5</v>
      </c>
      <c r="AA132" s="54">
        <v>3</v>
      </c>
      <c r="AB132" s="54">
        <v>6</v>
      </c>
      <c r="AC132" s="54">
        <f t="shared" si="51"/>
        <v>22</v>
      </c>
      <c r="AD132" s="61">
        <f t="shared" si="41"/>
        <v>708</v>
      </c>
      <c r="AE132" s="70">
        <f t="shared" si="53"/>
        <v>442.5</v>
      </c>
      <c r="AF132" s="56">
        <f t="shared" si="54"/>
        <v>213.6</v>
      </c>
      <c r="AG132" s="56">
        <f t="shared" si="44"/>
        <v>354</v>
      </c>
    </row>
    <row r="133" spans="1:33">
      <c r="A133" s="152"/>
      <c r="B133" s="46">
        <v>4</v>
      </c>
      <c r="C133" s="46" t="s">
        <v>157</v>
      </c>
      <c r="D133" s="46">
        <f t="shared" si="52"/>
        <v>730.5</v>
      </c>
      <c r="E133" s="48">
        <f>V$3</f>
        <v>1886.04</v>
      </c>
      <c r="F133" s="46">
        <f>$V$4-AF133</f>
        <v>1287.6299999999999</v>
      </c>
      <c r="G133" s="46">
        <f>IF(AE133-$V$5&lt;0,1,AE133-$V$5)</f>
        <v>1</v>
      </c>
      <c r="H133" s="49">
        <f>IF(E133-G133&lt;0,-1,IF(D133-F133&lt;0,1,IF(E133-G133*2&lt;0,-2,IF(D133-F133*2&lt;0,2,IF(E133-G133*3&lt;0,-3,IF(D133-F133*3&lt;0,3,IF(E133-G133*4&lt;0,-4,-9)))))))</f>
        <v>1</v>
      </c>
      <c r="I133" s="46">
        <f>E133-ROUNDUP(D133/F133,0)*G133</f>
        <v>1885.04</v>
      </c>
      <c r="J133" s="68"/>
      <c r="K133" s="68"/>
      <c r="L133" s="68"/>
      <c r="M133" s="68"/>
      <c r="N133" s="68"/>
      <c r="O133" s="68"/>
      <c r="P133" s="68"/>
      <c r="Q133" s="51" t="s">
        <v>181</v>
      </c>
      <c r="R133" s="52">
        <v>5</v>
      </c>
      <c r="S133" s="52">
        <v>124</v>
      </c>
      <c r="T133" s="52">
        <v>135</v>
      </c>
      <c r="U133" s="52">
        <v>84</v>
      </c>
      <c r="V133" s="52">
        <v>39</v>
      </c>
      <c r="W133" s="52">
        <v>120</v>
      </c>
      <c r="X133" s="52">
        <f t="shared" si="40"/>
        <v>378</v>
      </c>
      <c r="Y133" s="54">
        <v>8</v>
      </c>
      <c r="Z133" s="54">
        <v>5.5918000000000001</v>
      </c>
      <c r="AA133" s="54">
        <v>2.2856999999999998</v>
      </c>
      <c r="AB133" s="54">
        <v>8</v>
      </c>
      <c r="AC133" s="54">
        <f t="shared" si="51"/>
        <v>23.877500000000001</v>
      </c>
      <c r="AD133" s="61">
        <f t="shared" si="41"/>
        <v>730.5</v>
      </c>
      <c r="AE133" s="70">
        <f t="shared" si="53"/>
        <v>495</v>
      </c>
      <c r="AF133" s="56">
        <f t="shared" si="54"/>
        <v>168</v>
      </c>
      <c r="AG133" s="56">
        <f t="shared" si="44"/>
        <v>472</v>
      </c>
    </row>
    <row r="134" spans="1:33">
      <c r="A134" s="152"/>
      <c r="B134" s="46">
        <v>5</v>
      </c>
      <c r="C134" s="46" t="s">
        <v>176</v>
      </c>
      <c r="D134" s="46">
        <f t="shared" si="52"/>
        <v>796.5</v>
      </c>
      <c r="E134" s="48">
        <f>W$3</f>
        <v>2131.56</v>
      </c>
      <c r="F134" s="46">
        <f>$W$4-AF134</f>
        <v>1222.24</v>
      </c>
      <c r="G134" s="46">
        <f>IF(AE134-$W$5&lt;0,1,AE134-$W$5)</f>
        <v>140.24</v>
      </c>
      <c r="H134" s="49">
        <f>IF(D134-F134&lt;0,1,IF(E134-G134&lt;0,-1,IF(D134-F134*2&lt;0,2,IF(E134-G134*2&lt;0,-2,IF(D134-F134*3&lt;0,3,IF(E134-G134*3&lt;0,-3,IF(D134-F134*4&lt;0,4,IF(E134-G134*4&lt;0,-4,-9))))))))</f>
        <v>1</v>
      </c>
      <c r="I134" s="46">
        <f>E134-(ROUNDUP(D134/F134,0)-1)*G134</f>
        <v>2131.56</v>
      </c>
      <c r="J134" s="68"/>
      <c r="K134" s="68"/>
      <c r="L134" s="68"/>
      <c r="M134" s="68"/>
      <c r="N134" s="68"/>
      <c r="O134" s="68"/>
      <c r="P134" s="68"/>
      <c r="Q134" s="51" t="s">
        <v>158</v>
      </c>
      <c r="R134" s="52">
        <v>3</v>
      </c>
      <c r="S134" s="52">
        <v>116</v>
      </c>
      <c r="T134" s="52">
        <v>135</v>
      </c>
      <c r="U134" s="52">
        <v>85</v>
      </c>
      <c r="V134" s="52">
        <v>34</v>
      </c>
      <c r="W134" s="52">
        <v>90</v>
      </c>
      <c r="X134" s="52">
        <f t="shared" si="40"/>
        <v>344</v>
      </c>
      <c r="Y134" s="54">
        <v>9</v>
      </c>
      <c r="Z134" s="54">
        <v>5.6856999999999998</v>
      </c>
      <c r="AA134" s="54">
        <v>2.2856999999999998</v>
      </c>
      <c r="AB134" s="54">
        <v>6</v>
      </c>
      <c r="AC134" s="54">
        <f t="shared" si="51"/>
        <v>22.971399999999999</v>
      </c>
      <c r="AD134" s="61">
        <f t="shared" si="41"/>
        <v>796.5</v>
      </c>
      <c r="AE134" s="70">
        <f t="shared" si="53"/>
        <v>502.5</v>
      </c>
      <c r="AF134" s="56">
        <f t="shared" si="54"/>
        <v>162</v>
      </c>
      <c r="AG134" s="56">
        <f t="shared" si="44"/>
        <v>354</v>
      </c>
    </row>
    <row r="135" spans="1:33">
      <c r="A135" s="153"/>
      <c r="B135" s="46">
        <v>6</v>
      </c>
      <c r="C135" s="46" t="s">
        <v>151</v>
      </c>
      <c r="D135" s="46">
        <f t="shared" si="52"/>
        <v>930</v>
      </c>
      <c r="E135" s="67">
        <f>X$3</f>
        <v>1773.2</v>
      </c>
      <c r="F135" s="46">
        <f>$X$4-AF135</f>
        <v>702.22</v>
      </c>
      <c r="G135" s="46">
        <f>IF(AE135-$X$5&lt;0,1,AE135-$X$5)</f>
        <v>1</v>
      </c>
      <c r="H135" s="49">
        <f>IF(E135-G135&lt;0,-1,IF(D135-F135&lt;0,1,IF(E135-G135*2&lt;0,-2,IF(D135-F135*2&lt;0,2,IF(E135-G135*3&lt;0,-3,IF(D135-F135*3&lt;0,3,IF(E135-G135*4&lt;0,-4,-9)))))))</f>
        <v>2</v>
      </c>
      <c r="I135" s="46">
        <f>E135-ROUNDUP(D135/F135,0)*G135</f>
        <v>1771.2</v>
      </c>
      <c r="J135" s="68"/>
      <c r="K135" s="68"/>
      <c r="L135" s="68"/>
      <c r="M135" s="68"/>
      <c r="N135" s="68"/>
      <c r="O135" s="68"/>
      <c r="P135" s="68"/>
      <c r="Q135" s="51" t="s">
        <v>152</v>
      </c>
      <c r="R135" s="52">
        <v>6</v>
      </c>
      <c r="S135" s="52">
        <v>180</v>
      </c>
      <c r="T135" s="52">
        <v>180</v>
      </c>
      <c r="U135" s="52">
        <v>100</v>
      </c>
      <c r="V135" s="53">
        <v>120</v>
      </c>
      <c r="W135" s="53">
        <v>360</v>
      </c>
      <c r="X135" s="53">
        <f t="shared" si="40"/>
        <v>760</v>
      </c>
      <c r="Y135" s="55">
        <v>10</v>
      </c>
      <c r="Z135" s="54">
        <v>4.5814000000000004</v>
      </c>
      <c r="AA135" s="55">
        <v>6.4884000000000004</v>
      </c>
      <c r="AB135" s="55">
        <v>11.9937</v>
      </c>
      <c r="AC135" s="55">
        <f t="shared" si="51"/>
        <v>33.063500000000005</v>
      </c>
      <c r="AD135" s="61">
        <f t="shared" si="41"/>
        <v>930</v>
      </c>
      <c r="AE135" s="70">
        <f t="shared" si="53"/>
        <v>453</v>
      </c>
      <c r="AF135" s="57">
        <f t="shared" si="54"/>
        <v>486</v>
      </c>
      <c r="AG135" s="56">
        <f>ROUND(W135+AB135*($Q$3-1),0)*1.03</f>
        <v>914.64</v>
      </c>
    </row>
    <row r="136" spans="1:33" ht="14.1" customHeight="1">
      <c r="A136" s="151" t="s">
        <v>73</v>
      </c>
      <c r="B136" s="46">
        <v>1</v>
      </c>
      <c r="C136" s="46" t="s">
        <v>73</v>
      </c>
      <c r="D136" s="46">
        <f t="shared" si="52"/>
        <v>753</v>
      </c>
      <c r="E136" s="71">
        <f>$S$3</f>
        <v>2272.92</v>
      </c>
      <c r="F136" s="46">
        <f>$S$4-AF136</f>
        <v>1221.56</v>
      </c>
      <c r="G136" s="46">
        <f>IF(AE136-$S$5&lt;0,1,AE136-$S$5)</f>
        <v>1</v>
      </c>
      <c r="H136" s="49">
        <f>IF(D136-F136&lt;0,1,IF(E136-G136&lt;0,-1,IF(D136-F136*2&lt;0,2,IF(E136-G136*2&lt;0,-2,IF(D136-F136*3&lt;0,3,IF(E136-G136*3&lt;0,-3,IF(D136-F136*4&lt;0,4,IF(E136-G136*4&lt;0,-4,-9))))))))</f>
        <v>1</v>
      </c>
      <c r="I136" s="46">
        <f>E136-(ROUNDUP(D136/F136,0)-1)*G136</f>
        <v>2272.92</v>
      </c>
      <c r="J136" s="68"/>
      <c r="K136" s="68"/>
      <c r="L136" s="68"/>
      <c r="M136" s="68"/>
      <c r="N136" s="68"/>
      <c r="O136" s="68"/>
      <c r="P136" s="68"/>
      <c r="Q136" s="51" t="s">
        <v>60</v>
      </c>
      <c r="R136" s="52">
        <v>6</v>
      </c>
      <c r="S136" s="52">
        <v>164</v>
      </c>
      <c r="T136" s="52">
        <v>150</v>
      </c>
      <c r="U136" s="52">
        <v>96</v>
      </c>
      <c r="V136" s="52">
        <v>82</v>
      </c>
      <c r="W136" s="53">
        <v>480</v>
      </c>
      <c r="X136" s="53">
        <f t="shared" si="40"/>
        <v>808</v>
      </c>
      <c r="Y136" s="54">
        <v>8</v>
      </c>
      <c r="Z136" s="54">
        <v>4.5</v>
      </c>
      <c r="AA136" s="54">
        <v>4.0968</v>
      </c>
      <c r="AB136" s="55">
        <v>12</v>
      </c>
      <c r="AC136" s="54">
        <f t="shared" si="51"/>
        <v>28.596800000000002</v>
      </c>
      <c r="AD136" s="61">
        <f t="shared" si="41"/>
        <v>753</v>
      </c>
      <c r="AE136" s="70">
        <f t="shared" ref="AE136:AE141" si="55">ROUND(U136+Z136*($Q$3-1),0)</f>
        <v>294</v>
      </c>
      <c r="AF136" s="56">
        <f t="shared" ref="AF136:AF141" si="56">ROUND(V136+AA136*($Q$3-1),0)*1.6</f>
        <v>419.20000000000005</v>
      </c>
      <c r="AG136" s="56">
        <f t="shared" ref="AG136:AG164" si="57">ROUND(W136+AB136*($Q$3-1),0)</f>
        <v>1008</v>
      </c>
    </row>
    <row r="137" spans="1:33">
      <c r="A137" s="152"/>
      <c r="B137" s="46">
        <v>2</v>
      </c>
      <c r="C137" s="46" t="s">
        <v>47</v>
      </c>
      <c r="D137" s="46">
        <f t="shared" si="52"/>
        <v>708</v>
      </c>
      <c r="E137" s="71">
        <f>T$3</f>
        <v>2228.2800000000002</v>
      </c>
      <c r="F137" s="46">
        <f>$T$4-AF137</f>
        <v>1259.49</v>
      </c>
      <c r="G137" s="46">
        <f>IF(AE137-$T$5&lt;0,1,AE137-$T$5)</f>
        <v>1</v>
      </c>
      <c r="H137" s="49">
        <f>IF(E137-G137&lt;0,-1,IF(D137-F137&lt;0,1,IF(E137-G137*2&lt;0,-2,IF(D137-F137*2&lt;0,2,IF(E137-G137*3&lt;0,-3,IF(D137-F137*3&lt;0,3,IF(E137-G137*4&lt;0,-4,-9)))))))</f>
        <v>1</v>
      </c>
      <c r="I137" s="46">
        <f>E137-ROUNDUP(D137/F137,0)*G137</f>
        <v>2227.2800000000002</v>
      </c>
      <c r="J137" s="68"/>
      <c r="K137" s="68"/>
      <c r="L137" s="68"/>
      <c r="M137" s="68"/>
      <c r="N137" s="68"/>
      <c r="O137" s="68"/>
      <c r="P137" s="68"/>
      <c r="Q137" s="51" t="s">
        <v>127</v>
      </c>
      <c r="R137" s="52">
        <v>5</v>
      </c>
      <c r="S137" s="52">
        <v>112</v>
      </c>
      <c r="T137" s="52">
        <v>120</v>
      </c>
      <c r="U137" s="52">
        <v>66</v>
      </c>
      <c r="V137" s="52">
        <v>57</v>
      </c>
      <c r="W137" s="52">
        <v>90</v>
      </c>
      <c r="X137" s="52">
        <f t="shared" si="40"/>
        <v>333</v>
      </c>
      <c r="Y137" s="54">
        <v>8</v>
      </c>
      <c r="Z137" s="54">
        <v>4.5</v>
      </c>
      <c r="AA137" s="54">
        <v>4</v>
      </c>
      <c r="AB137" s="54">
        <v>6</v>
      </c>
      <c r="AC137" s="54"/>
      <c r="AD137" s="61">
        <f t="shared" si="41"/>
        <v>708</v>
      </c>
      <c r="AE137" s="70">
        <f t="shared" si="55"/>
        <v>264</v>
      </c>
      <c r="AF137" s="56">
        <f t="shared" si="56"/>
        <v>372.8</v>
      </c>
      <c r="AG137" s="56">
        <f t="shared" si="57"/>
        <v>354</v>
      </c>
    </row>
    <row r="138" spans="1:33">
      <c r="A138" s="152"/>
      <c r="B138" s="46">
        <v>3</v>
      </c>
      <c r="C138" s="46" t="s">
        <v>244</v>
      </c>
      <c r="D138" s="46">
        <f t="shared" si="52"/>
        <v>708</v>
      </c>
      <c r="E138" s="71">
        <f>U$3</f>
        <v>1687.64</v>
      </c>
      <c r="F138" s="46">
        <f>$U$4-AF138</f>
        <v>1301.76</v>
      </c>
      <c r="G138" s="46">
        <f>IF(AE138-$U$5&lt;0,1,AE138-$U$5)</f>
        <v>1</v>
      </c>
      <c r="H138" s="49">
        <f>IF(D138-F138&lt;0,1,IF(E138-G138&lt;0,-1,IF(D138-F138*2&lt;0,2,IF(E138-G138*2&lt;0,-2,IF(D138-F138*3&lt;0,3,IF(E138-G138*3&lt;0,-3,IF(D138-F138*4&lt;0,4,IF(E138-G138*4&lt;0,-4,-9))))))))</f>
        <v>1</v>
      </c>
      <c r="I138" s="46">
        <f>E138-(ROUNDUP(D138/F138,0)-1)*G138</f>
        <v>1687.64</v>
      </c>
      <c r="J138" s="68"/>
      <c r="K138" s="68"/>
      <c r="L138" s="68"/>
      <c r="M138" s="68"/>
      <c r="N138" s="68"/>
      <c r="O138" s="68"/>
      <c r="P138" s="68"/>
      <c r="Q138" s="51" t="s">
        <v>125</v>
      </c>
      <c r="R138" s="52">
        <v>4</v>
      </c>
      <c r="S138" s="52">
        <v>128</v>
      </c>
      <c r="T138" s="52">
        <v>120</v>
      </c>
      <c r="U138" s="52">
        <v>73</v>
      </c>
      <c r="V138" s="52">
        <v>60</v>
      </c>
      <c r="W138" s="52">
        <v>120</v>
      </c>
      <c r="X138" s="52">
        <f t="shared" ref="X138:X169" si="58">W138+V138+U138+T138</f>
        <v>373</v>
      </c>
      <c r="Y138" s="54">
        <v>8</v>
      </c>
      <c r="Z138" s="54">
        <v>4.9000000000000004</v>
      </c>
      <c r="AA138" s="54">
        <v>3.8</v>
      </c>
      <c r="AB138" s="54">
        <v>8</v>
      </c>
      <c r="AC138" s="54">
        <f t="shared" ref="AC138:AC152" si="59">AB138+AA138+Z138+Y138</f>
        <v>24.700000000000003</v>
      </c>
      <c r="AD138" s="61">
        <f t="shared" ref="AD138:AD169" si="60">D138</f>
        <v>708</v>
      </c>
      <c r="AE138" s="70">
        <f t="shared" si="55"/>
        <v>289</v>
      </c>
      <c r="AF138" s="56">
        <f t="shared" si="56"/>
        <v>363.20000000000005</v>
      </c>
      <c r="AG138" s="56">
        <f t="shared" si="57"/>
        <v>472</v>
      </c>
    </row>
    <row r="139" spans="1:33">
      <c r="A139" s="152"/>
      <c r="B139" s="46">
        <v>4</v>
      </c>
      <c r="C139" s="46" t="s">
        <v>48</v>
      </c>
      <c r="D139" s="46">
        <f t="shared" si="52"/>
        <v>708</v>
      </c>
      <c r="E139" s="71">
        <f>V$3</f>
        <v>1886.04</v>
      </c>
      <c r="F139" s="46">
        <f>$V$4-AF139</f>
        <v>1145.2299999999998</v>
      </c>
      <c r="G139" s="46">
        <f>IF(AE139-$V$5&lt;0,1,AE139-$V$5)</f>
        <v>1</v>
      </c>
      <c r="H139" s="49">
        <f>IF(E139-G139&lt;0,-1,IF(D139-F139&lt;0,1,IF(E139-G139*2&lt;0,-2,IF(D139-F139*2&lt;0,2,IF(E139-G139*3&lt;0,-3,IF(D139-F139*3&lt;0,3,IF(E139-G139*4&lt;0,-4,-9)))))))</f>
        <v>1</v>
      </c>
      <c r="I139" s="46">
        <f>E139-ROUNDUP(D139/F139,0)*G139</f>
        <v>1885.04</v>
      </c>
      <c r="J139" s="68"/>
      <c r="K139" s="68"/>
      <c r="L139" s="68"/>
      <c r="M139" s="68"/>
      <c r="N139" s="68"/>
      <c r="O139" s="68"/>
      <c r="P139" s="68"/>
      <c r="Q139" s="51" t="s">
        <v>28</v>
      </c>
      <c r="R139" s="52">
        <v>5</v>
      </c>
      <c r="S139" s="52">
        <v>120</v>
      </c>
      <c r="T139" s="52">
        <v>120</v>
      </c>
      <c r="U139" s="52">
        <v>72</v>
      </c>
      <c r="V139" s="52">
        <v>49</v>
      </c>
      <c r="W139" s="52">
        <v>105</v>
      </c>
      <c r="X139" s="52">
        <f t="shared" si="58"/>
        <v>346</v>
      </c>
      <c r="Y139" s="54">
        <v>8</v>
      </c>
      <c r="Z139" s="54">
        <v>4.8</v>
      </c>
      <c r="AA139" s="54">
        <v>3.3</v>
      </c>
      <c r="AB139" s="54">
        <v>7</v>
      </c>
      <c r="AC139" s="54">
        <f t="shared" si="59"/>
        <v>23.1</v>
      </c>
      <c r="AD139" s="61">
        <f t="shared" si="60"/>
        <v>708</v>
      </c>
      <c r="AE139" s="70">
        <f t="shared" si="55"/>
        <v>283</v>
      </c>
      <c r="AF139" s="56">
        <f t="shared" si="56"/>
        <v>310.40000000000003</v>
      </c>
      <c r="AG139" s="56">
        <f t="shared" si="57"/>
        <v>413</v>
      </c>
    </row>
    <row r="140" spans="1:33">
      <c r="A140" s="152"/>
      <c r="B140" s="46">
        <v>5</v>
      </c>
      <c r="C140" s="46" t="s">
        <v>159</v>
      </c>
      <c r="D140" s="46">
        <f t="shared" si="52"/>
        <v>642</v>
      </c>
      <c r="E140" s="73">
        <f>W$3</f>
        <v>2131.56</v>
      </c>
      <c r="F140" s="46">
        <f>$W$4-AF140</f>
        <v>1120.24</v>
      </c>
      <c r="G140" s="46">
        <f>IF(AE140-$W$5&lt;0,1,AE140-$W$5)</f>
        <v>1</v>
      </c>
      <c r="H140" s="49">
        <f>IF(D140-F140&lt;0,1,IF(E140-G140&lt;0,-1,IF(D140-F140*2&lt;0,2,IF(E140-G140*2&lt;0,-2,IF(D140-F140*3&lt;0,3,IF(E140-G140*3&lt;0,-3,IF(D140-F140*4&lt;0,4,IF(E140-G140*4&lt;0,-4,-9))))))))</f>
        <v>1</v>
      </c>
      <c r="I140" s="46">
        <f>E140-(ROUNDUP(D140/F140,0)-1)*G140</f>
        <v>2131.56</v>
      </c>
      <c r="J140" s="68"/>
      <c r="K140" s="68"/>
      <c r="L140" s="68"/>
      <c r="M140" s="68"/>
      <c r="N140" s="68"/>
      <c r="O140" s="68"/>
      <c r="P140" s="68"/>
      <c r="Q140" s="51" t="s">
        <v>128</v>
      </c>
      <c r="R140" s="52">
        <v>4</v>
      </c>
      <c r="S140" s="52">
        <v>120</v>
      </c>
      <c r="T140" s="52">
        <v>120</v>
      </c>
      <c r="U140" s="52">
        <v>84</v>
      </c>
      <c r="V140" s="52">
        <v>42</v>
      </c>
      <c r="W140" s="52">
        <v>135</v>
      </c>
      <c r="X140" s="52">
        <f t="shared" si="58"/>
        <v>381</v>
      </c>
      <c r="Y140" s="54">
        <v>7</v>
      </c>
      <c r="Z140" s="54">
        <v>5.6</v>
      </c>
      <c r="AA140" s="54">
        <v>2.8</v>
      </c>
      <c r="AB140" s="54">
        <v>8</v>
      </c>
      <c r="AC140" s="54">
        <f t="shared" si="59"/>
        <v>23.4</v>
      </c>
      <c r="AD140" s="61">
        <f t="shared" si="60"/>
        <v>642</v>
      </c>
      <c r="AE140" s="70">
        <f t="shared" si="55"/>
        <v>330</v>
      </c>
      <c r="AF140" s="56">
        <f t="shared" si="56"/>
        <v>264</v>
      </c>
      <c r="AG140" s="56">
        <f t="shared" si="57"/>
        <v>487</v>
      </c>
    </row>
    <row r="141" spans="1:33">
      <c r="A141" s="153"/>
      <c r="B141" s="46">
        <v>6</v>
      </c>
      <c r="C141" s="46" t="s">
        <v>1</v>
      </c>
      <c r="D141" s="46">
        <f t="shared" si="52"/>
        <v>672</v>
      </c>
      <c r="E141" s="71">
        <f>X$3</f>
        <v>1773.2</v>
      </c>
      <c r="F141" s="46">
        <f>$X$4-AF141</f>
        <v>588.22</v>
      </c>
      <c r="G141" s="46">
        <f>IF(AE141-$X$5&lt;0,1,AE141-$X$5)</f>
        <v>1</v>
      </c>
      <c r="H141" s="49">
        <f>IF(E141-G141&lt;0,-1,IF(D141-F141&lt;0,1,IF(E141-G141*2&lt;0,-2,IF(D141-F141*2&lt;0,2,IF(E141-G141*3&lt;0,-3,IF(D141-F141*3&lt;0,3,IF(E141-G141*4&lt;0,-4,-9)))))))</f>
        <v>2</v>
      </c>
      <c r="I141" s="46">
        <f>E141-ROUNDUP(D141/F141,0)*G141</f>
        <v>1771.2</v>
      </c>
      <c r="J141" s="68"/>
      <c r="K141" s="68"/>
      <c r="L141" s="68"/>
      <c r="M141" s="68"/>
      <c r="N141" s="68"/>
      <c r="O141" s="68"/>
      <c r="P141" s="68"/>
      <c r="Q141" s="51" t="s">
        <v>45</v>
      </c>
      <c r="R141" s="52">
        <v>6</v>
      </c>
      <c r="S141" s="52">
        <v>156</v>
      </c>
      <c r="T141" s="52">
        <v>140</v>
      </c>
      <c r="U141" s="52">
        <v>80</v>
      </c>
      <c r="V141" s="53">
        <v>120</v>
      </c>
      <c r="W141" s="53">
        <v>450</v>
      </c>
      <c r="X141" s="53">
        <f t="shared" si="58"/>
        <v>790</v>
      </c>
      <c r="Y141" s="54">
        <v>7</v>
      </c>
      <c r="Z141" s="54">
        <v>3.1</v>
      </c>
      <c r="AA141" s="55">
        <v>5.8</v>
      </c>
      <c r="AB141" s="55">
        <v>11</v>
      </c>
      <c r="AC141" s="54">
        <f t="shared" si="59"/>
        <v>26.900000000000002</v>
      </c>
      <c r="AD141" s="61">
        <f t="shared" si="60"/>
        <v>672</v>
      </c>
      <c r="AE141" s="70">
        <f t="shared" si="55"/>
        <v>216</v>
      </c>
      <c r="AF141" s="57">
        <f t="shared" si="56"/>
        <v>600</v>
      </c>
      <c r="AG141" s="56">
        <f t="shared" si="57"/>
        <v>934</v>
      </c>
    </row>
    <row r="142" spans="1:33" ht="14.1" customHeight="1">
      <c r="A142" s="151" t="s">
        <v>101</v>
      </c>
      <c r="B142" s="6">
        <v>1</v>
      </c>
      <c r="C142" s="62" t="s">
        <v>160</v>
      </c>
      <c r="D142" s="6">
        <f t="shared" si="52"/>
        <v>930</v>
      </c>
      <c r="E142" s="67">
        <f>$S$3</f>
        <v>2272.92</v>
      </c>
      <c r="F142" s="46">
        <f>$S$4-AF142</f>
        <v>1333.56</v>
      </c>
      <c r="G142" s="46">
        <f>IF(AE142-$S$5&lt;0,1,AE142-$S$5)</f>
        <v>389.82000000000016</v>
      </c>
      <c r="H142" s="49">
        <f>IF(D142-F142&lt;0,1,IF(E142-G142&lt;0,-1,IF(D142-F142*2&lt;0,2,IF(E142-G142*2&lt;0,-2,IF(D142-F142*3&lt;0,3,IF(E142-G142*3&lt;0,-3,IF(D142-F142*4&lt;0,4,IF(E142-G142*4&lt;0,-4,-9))))))))</f>
        <v>1</v>
      </c>
      <c r="I142" s="46">
        <f>E142-(ROUNDUP(D142/F142,0)-1)*G142</f>
        <v>2272.92</v>
      </c>
      <c r="J142" s="68"/>
      <c r="K142" s="68"/>
      <c r="L142" s="68"/>
      <c r="M142" s="68"/>
      <c r="N142" s="68"/>
      <c r="O142" s="68"/>
      <c r="P142" s="68"/>
      <c r="Q142" s="58" t="s">
        <v>185</v>
      </c>
      <c r="R142" s="59">
        <v>6</v>
      </c>
      <c r="S142" s="59">
        <v>180</v>
      </c>
      <c r="T142" s="59">
        <v>180</v>
      </c>
      <c r="U142" s="60">
        <v>150</v>
      </c>
      <c r="V142" s="59">
        <v>80</v>
      </c>
      <c r="W142" s="60">
        <v>360</v>
      </c>
      <c r="X142" s="60">
        <f t="shared" si="58"/>
        <v>770</v>
      </c>
      <c r="Y142" s="55">
        <v>10</v>
      </c>
      <c r="Z142" s="55">
        <v>7.0857000000000001</v>
      </c>
      <c r="AA142" s="54">
        <v>4</v>
      </c>
      <c r="AB142" s="55">
        <v>12</v>
      </c>
      <c r="AC142" s="55">
        <f t="shared" si="59"/>
        <v>33.085700000000003</v>
      </c>
      <c r="AD142" s="61">
        <f t="shared" si="60"/>
        <v>930</v>
      </c>
      <c r="AE142" s="74">
        <f>ROUND(U142+Z142*($Q$3-1),0)*2.2</f>
        <v>1016.4000000000001</v>
      </c>
      <c r="AF142" s="61">
        <f>ROUND(V142+AA142*($Q$3-1),0)*1.2</f>
        <v>307.2</v>
      </c>
      <c r="AG142" s="61">
        <f t="shared" si="57"/>
        <v>888</v>
      </c>
    </row>
    <row r="143" spans="1:33">
      <c r="A143" s="152"/>
      <c r="B143" s="6">
        <v>2</v>
      </c>
      <c r="C143" s="62" t="s">
        <v>120</v>
      </c>
      <c r="D143" s="6">
        <f t="shared" si="52"/>
        <v>1084.5</v>
      </c>
      <c r="E143" s="48">
        <f>T$3</f>
        <v>2228.2800000000002</v>
      </c>
      <c r="F143" s="46">
        <f>$T$4-AF143</f>
        <v>1457.09</v>
      </c>
      <c r="G143" s="46">
        <f>IF(AE143-$T$5&lt;0,1,AE143-$T$5)</f>
        <v>1</v>
      </c>
      <c r="H143" s="49">
        <f>IF(E143-G143&lt;0,-1,IF(D143-F143&lt;0,1,IF(E143-G143*2&lt;0,-2,IF(D143-F143*2&lt;0,2,IF(E143-G143*3&lt;0,-3,IF(D143-F143*3&lt;0,3,IF(E143-G143*4&lt;0,-4,-9)))))))</f>
        <v>1</v>
      </c>
      <c r="I143" s="46">
        <f>E143-ROUNDUP(D143/F143,0)*G143</f>
        <v>2227.2800000000002</v>
      </c>
      <c r="J143" s="68"/>
      <c r="K143" s="68"/>
      <c r="L143" s="68"/>
      <c r="M143" s="68"/>
      <c r="N143" s="68"/>
      <c r="O143" s="68"/>
      <c r="P143" s="68"/>
      <c r="Q143" s="58" t="s">
        <v>161</v>
      </c>
      <c r="R143" s="59">
        <v>5</v>
      </c>
      <c r="S143" s="59">
        <v>112</v>
      </c>
      <c r="T143" s="59">
        <v>195</v>
      </c>
      <c r="U143" s="60">
        <v>150</v>
      </c>
      <c r="V143" s="59">
        <v>54</v>
      </c>
      <c r="W143" s="59">
        <v>0</v>
      </c>
      <c r="X143" s="59">
        <f t="shared" si="58"/>
        <v>399</v>
      </c>
      <c r="Y143" s="55">
        <v>12</v>
      </c>
      <c r="Z143" s="55">
        <v>7.0603999999999996</v>
      </c>
      <c r="AA143" s="54">
        <v>2.0857000000000001</v>
      </c>
      <c r="AB143" s="54"/>
      <c r="AC143" s="54">
        <f t="shared" si="59"/>
        <v>21.146100000000001</v>
      </c>
      <c r="AD143" s="61">
        <f t="shared" si="60"/>
        <v>1084.5</v>
      </c>
      <c r="AE143" s="74">
        <f>ROUND(U143+Z143*($Q$3-1),0)*2.2*1.04</f>
        <v>1054.768</v>
      </c>
      <c r="AF143" s="61">
        <f>ROUND(V143+AA143*($Q$3-1),0)*1.2</f>
        <v>175.2</v>
      </c>
      <c r="AG143" s="61">
        <f t="shared" si="57"/>
        <v>0</v>
      </c>
    </row>
    <row r="144" spans="1:33">
      <c r="A144" s="152"/>
      <c r="B144" s="6">
        <v>3</v>
      </c>
      <c r="C144" s="6" t="s">
        <v>189</v>
      </c>
      <c r="D144" s="6">
        <f t="shared" si="52"/>
        <v>768</v>
      </c>
      <c r="E144" s="48">
        <f>U$3</f>
        <v>1687.64</v>
      </c>
      <c r="F144" s="46">
        <f>$U$4-AF144</f>
        <v>1350.56</v>
      </c>
      <c r="G144" s="46">
        <f>IF(AE144-$U$5&lt;0,1,AE144-$U$5)</f>
        <v>16.300000000000068</v>
      </c>
      <c r="H144" s="49">
        <f>IF(D144-F144&lt;0,1,IF(E144-G144&lt;0,-1,IF(D144-F144*2&lt;0,2,IF(E144-G144*2&lt;0,-2,IF(D144-F144*3&lt;0,3,IF(E144-G144*3&lt;0,-3,IF(D144-F144*4&lt;0,4,IF(E144-G144*4&lt;0,-4,-9))))))))</f>
        <v>1</v>
      </c>
      <c r="I144" s="46">
        <f>E144-(ROUNDUP(D144/F144,0)-1)*G144</f>
        <v>1687.64</v>
      </c>
      <c r="J144" s="68"/>
      <c r="K144" s="68"/>
      <c r="L144" s="68"/>
      <c r="M144" s="68"/>
      <c r="N144" s="68"/>
      <c r="O144" s="68"/>
      <c r="P144" s="68"/>
      <c r="Q144" s="58" t="s">
        <v>54</v>
      </c>
      <c r="R144" s="59">
        <v>6</v>
      </c>
      <c r="S144" s="59">
        <v>132</v>
      </c>
      <c r="T144" s="59">
        <v>160</v>
      </c>
      <c r="U144" s="59">
        <v>92</v>
      </c>
      <c r="V144" s="59">
        <v>82</v>
      </c>
      <c r="W144" s="59">
        <v>170</v>
      </c>
      <c r="X144" s="59">
        <f t="shared" si="58"/>
        <v>504</v>
      </c>
      <c r="Y144" s="54">
        <v>8</v>
      </c>
      <c r="Z144" s="54">
        <v>4.4800000000000004</v>
      </c>
      <c r="AA144" s="54">
        <v>4.08</v>
      </c>
      <c r="AB144" s="54">
        <v>8</v>
      </c>
      <c r="AC144" s="54">
        <f t="shared" si="59"/>
        <v>24.560000000000002</v>
      </c>
      <c r="AD144" s="61">
        <f t="shared" si="60"/>
        <v>768</v>
      </c>
      <c r="AE144" s="72">
        <f>ROUND(U144+Z144*($Q$3-1),0)*2.2</f>
        <v>635.80000000000007</v>
      </c>
      <c r="AF144" s="61">
        <f>ROUND(V144+AA144*($Q$3-1),0)*1.2</f>
        <v>314.39999999999998</v>
      </c>
      <c r="AG144" s="61">
        <f t="shared" si="57"/>
        <v>522</v>
      </c>
    </row>
    <row r="145" spans="1:33">
      <c r="A145" s="152"/>
      <c r="B145" s="6">
        <v>4</v>
      </c>
      <c r="C145" s="62" t="s">
        <v>139</v>
      </c>
      <c r="D145" s="62">
        <f t="shared" si="52"/>
        <v>1608</v>
      </c>
      <c r="E145" s="48">
        <f>V$3</f>
        <v>1886.04</v>
      </c>
      <c r="F145" s="46">
        <f>$V$4-AF145</f>
        <v>988.34999999999991</v>
      </c>
      <c r="G145" s="46">
        <f>IF(AE145-$V$5&lt;0,1,AE145-$V$5)</f>
        <v>1</v>
      </c>
      <c r="H145" s="49">
        <f>IF(E145-G145&lt;0,-1,IF(D145-F145&lt;0,1,IF(E145-G145*2&lt;0,-2,IF(D145-F145*2&lt;0,2,IF(E145-G145*3&lt;0,-3,IF(D145-F145*3&lt;0,3,IF(E145-G145*4&lt;0,-4,-9)))))))</f>
        <v>2</v>
      </c>
      <c r="I145" s="46">
        <f>E145-ROUNDUP(D145/F145,0)*G145</f>
        <v>1884.04</v>
      </c>
      <c r="J145" s="68"/>
      <c r="K145" s="68"/>
      <c r="L145" s="68"/>
      <c r="M145" s="68"/>
      <c r="N145" s="68"/>
      <c r="O145" s="68"/>
      <c r="P145" s="68"/>
      <c r="Q145" s="58" t="s">
        <v>153</v>
      </c>
      <c r="R145" s="59">
        <v>5</v>
      </c>
      <c r="S145" s="59">
        <v>128</v>
      </c>
      <c r="T145" s="60">
        <v>280</v>
      </c>
      <c r="U145" s="59">
        <v>52</v>
      </c>
      <c r="V145" s="59">
        <v>90</v>
      </c>
      <c r="W145" s="59">
        <v>0</v>
      </c>
      <c r="X145" s="59">
        <f t="shared" si="58"/>
        <v>422</v>
      </c>
      <c r="Y145" s="55">
        <v>18</v>
      </c>
      <c r="Z145" s="54">
        <v>0.5</v>
      </c>
      <c r="AA145" s="55">
        <v>6</v>
      </c>
      <c r="AB145" s="54"/>
      <c r="AC145" s="54">
        <f t="shared" si="59"/>
        <v>24.5</v>
      </c>
      <c r="AD145" s="61">
        <f t="shared" si="60"/>
        <v>1608</v>
      </c>
      <c r="AE145" s="72">
        <f>ROUND(U145+Z145*($Q$3-1),0)*2.2</f>
        <v>162.80000000000001</v>
      </c>
      <c r="AF145" s="63">
        <f>ROUND(V145+AA145*($Q$3-1),0)*1.2*1.1</f>
        <v>467.28000000000003</v>
      </c>
      <c r="AG145" s="61">
        <f t="shared" si="57"/>
        <v>0</v>
      </c>
    </row>
    <row r="146" spans="1:33">
      <c r="A146" s="152"/>
      <c r="B146" s="6">
        <v>5</v>
      </c>
      <c r="C146" s="6" t="s">
        <v>132</v>
      </c>
      <c r="D146" s="6">
        <f t="shared" si="52"/>
        <v>960</v>
      </c>
      <c r="E146" s="48">
        <f>W$3</f>
        <v>2131.56</v>
      </c>
      <c r="F146" s="46">
        <f>$W$4-AF146</f>
        <v>1108.24</v>
      </c>
      <c r="G146" s="46">
        <f>IF(AE146-$W$5&lt;0,1,AE146-$W$5)</f>
        <v>482.54000000000008</v>
      </c>
      <c r="H146" s="49">
        <f>IF(D146-F146&lt;0,1,IF(E146-G146&lt;0,-1,IF(D146-F146*2&lt;0,2,IF(E146-G146*2&lt;0,-2,IF(D146-F146*3&lt;0,3,IF(E146-G146*3&lt;0,-3,IF(D146-F146*4&lt;0,4,IF(E146-G146*4&lt;0,-4,-9))))))))</f>
        <v>1</v>
      </c>
      <c r="I146" s="46">
        <f>E146-(ROUNDUP(D146/F146,0)-1)*G146</f>
        <v>2131.56</v>
      </c>
      <c r="J146" s="68"/>
      <c r="K146" s="68"/>
      <c r="L146" s="68"/>
      <c r="M146" s="68"/>
      <c r="N146" s="68"/>
      <c r="O146" s="68"/>
      <c r="P146" s="68"/>
      <c r="Q146" s="58" t="s">
        <v>50</v>
      </c>
      <c r="R146" s="59">
        <v>5</v>
      </c>
      <c r="S146" s="59">
        <v>164</v>
      </c>
      <c r="T146" s="59">
        <v>200</v>
      </c>
      <c r="U146" s="59">
        <v>120</v>
      </c>
      <c r="V146" s="59">
        <v>72</v>
      </c>
      <c r="W146" s="59">
        <v>300</v>
      </c>
      <c r="X146" s="59">
        <f t="shared" si="58"/>
        <v>692</v>
      </c>
      <c r="Y146" s="55">
        <v>10</v>
      </c>
      <c r="Z146" s="54">
        <v>6</v>
      </c>
      <c r="AA146" s="54">
        <v>3.6</v>
      </c>
      <c r="AB146" s="54">
        <v>10</v>
      </c>
      <c r="AC146" s="54">
        <f t="shared" si="59"/>
        <v>29.6</v>
      </c>
      <c r="AD146" s="61">
        <f t="shared" si="60"/>
        <v>960</v>
      </c>
      <c r="AE146" s="72">
        <f>ROUND(U146+Z146*($Q$3-1),0)*2.2</f>
        <v>844.80000000000007</v>
      </c>
      <c r="AF146" s="61">
        <f t="shared" ref="AF146:AF153" si="61">ROUND(V146+AA146*($Q$3-1),0)*1.2</f>
        <v>276</v>
      </c>
      <c r="AG146" s="61">
        <f t="shared" si="57"/>
        <v>740</v>
      </c>
    </row>
    <row r="147" spans="1:33">
      <c r="A147" s="153"/>
      <c r="B147" s="6">
        <v>6</v>
      </c>
      <c r="C147" s="62" t="s">
        <v>57</v>
      </c>
      <c r="D147" s="6">
        <f t="shared" si="52"/>
        <v>960</v>
      </c>
      <c r="E147" s="67">
        <f>X$3</f>
        <v>1773.2</v>
      </c>
      <c r="F147" s="46">
        <f>$X$4-AF147</f>
        <v>896.62000000000012</v>
      </c>
      <c r="G147" s="46">
        <f>IF(AE147-$X$5&lt;0,1,AE147-$X$5)</f>
        <v>1</v>
      </c>
      <c r="H147" s="49">
        <f>IF(E147-G147&lt;0,-1,IF(D147-F147&lt;0,1,IF(E147-G147*2&lt;0,-2,IF(D147-F147*2&lt;0,2,IF(E147-G147*3&lt;0,-3,IF(D147-F147*3&lt;0,3,IF(E147-G147*4&lt;0,-4,-9)))))))</f>
        <v>2</v>
      </c>
      <c r="I147" s="46">
        <f>E147-ROUNDUP(D147/F147,0)*G147</f>
        <v>1771.2</v>
      </c>
      <c r="J147" s="68"/>
      <c r="K147" s="68"/>
      <c r="L147" s="68"/>
      <c r="M147" s="68"/>
      <c r="N147" s="68"/>
      <c r="O147" s="68"/>
      <c r="P147" s="68"/>
      <c r="Q147" s="58" t="s">
        <v>131</v>
      </c>
      <c r="R147" s="59">
        <v>5</v>
      </c>
      <c r="S147" s="59">
        <v>164</v>
      </c>
      <c r="T147" s="59">
        <v>200</v>
      </c>
      <c r="U147" s="59">
        <v>116</v>
      </c>
      <c r="V147" s="59">
        <v>76</v>
      </c>
      <c r="W147" s="59">
        <v>300</v>
      </c>
      <c r="X147" s="59">
        <f t="shared" si="58"/>
        <v>692</v>
      </c>
      <c r="Y147" s="55">
        <v>10</v>
      </c>
      <c r="Z147" s="54">
        <v>5.8</v>
      </c>
      <c r="AA147" s="54">
        <v>3.8</v>
      </c>
      <c r="AB147" s="54">
        <v>10</v>
      </c>
      <c r="AC147" s="54">
        <f t="shared" si="59"/>
        <v>29.6</v>
      </c>
      <c r="AD147" s="61">
        <f t="shared" si="60"/>
        <v>960</v>
      </c>
      <c r="AE147" s="72">
        <f>ROUND(U147+Z147*($Q$3-1),0)*2.2</f>
        <v>816.2</v>
      </c>
      <c r="AF147" s="61">
        <f t="shared" si="61"/>
        <v>291.59999999999997</v>
      </c>
      <c r="AG147" s="61">
        <f t="shared" si="57"/>
        <v>740</v>
      </c>
    </row>
    <row r="148" spans="1:33" ht="14.1" customHeight="1">
      <c r="A148" s="151" t="s">
        <v>103</v>
      </c>
      <c r="B148" s="6">
        <v>1</v>
      </c>
      <c r="C148" s="62" t="s">
        <v>186</v>
      </c>
      <c r="D148" s="62">
        <f t="shared" si="52"/>
        <v>930</v>
      </c>
      <c r="E148" s="67">
        <f>$S$3</f>
        <v>2272.92</v>
      </c>
      <c r="F148" s="46">
        <f>$S$4-AF148</f>
        <v>1333.56</v>
      </c>
      <c r="G148" s="46">
        <f>IF(AE148-$S$5&lt;0,1,AE148-$S$5)</f>
        <v>205.0200000000001</v>
      </c>
      <c r="H148" s="49">
        <f>IF(D148-F148&lt;0,1,IF(E148-G148&lt;0,-1,IF(D148-F148*2&lt;0,2,IF(E148-G148*2&lt;0,-2,IF(D148-F148*3&lt;0,3,IF(E148-G148*3&lt;0,-3,IF(D148-F148*4&lt;0,4,IF(E148-G148*4&lt;0,-4,-9))))))))</f>
        <v>1</v>
      </c>
      <c r="I148" s="46">
        <f>E148-(ROUNDUP(D148/F148,0)-1)*G148</f>
        <v>2272.92</v>
      </c>
      <c r="J148" s="68"/>
      <c r="K148" s="68"/>
      <c r="L148" s="68"/>
      <c r="M148" s="68"/>
      <c r="N148" s="68"/>
      <c r="O148" s="68"/>
      <c r="P148" s="68"/>
      <c r="Q148" s="58" t="s">
        <v>185</v>
      </c>
      <c r="R148" s="59">
        <v>6</v>
      </c>
      <c r="S148" s="59">
        <v>180</v>
      </c>
      <c r="T148" s="59">
        <v>180</v>
      </c>
      <c r="U148" s="60">
        <v>150</v>
      </c>
      <c r="V148" s="59">
        <v>80</v>
      </c>
      <c r="W148" s="60">
        <v>360</v>
      </c>
      <c r="X148" s="60">
        <f t="shared" si="58"/>
        <v>770</v>
      </c>
      <c r="Y148" s="55">
        <v>10</v>
      </c>
      <c r="Z148" s="55">
        <v>7.0857000000000001</v>
      </c>
      <c r="AA148" s="54">
        <v>4</v>
      </c>
      <c r="AB148" s="55">
        <v>12</v>
      </c>
      <c r="AC148" s="55">
        <f t="shared" si="59"/>
        <v>33.085700000000003</v>
      </c>
      <c r="AD148" s="61">
        <f t="shared" si="60"/>
        <v>930</v>
      </c>
      <c r="AE148" s="74">
        <f t="shared" ref="AE148:AE153" si="62">ROUND(U148+Z148*($Q$3-1),0)*1.8</f>
        <v>831.6</v>
      </c>
      <c r="AF148" s="61">
        <f t="shared" si="61"/>
        <v>307.2</v>
      </c>
      <c r="AG148" s="61">
        <f t="shared" si="57"/>
        <v>888</v>
      </c>
    </row>
    <row r="149" spans="1:33">
      <c r="A149" s="152"/>
      <c r="B149" s="6">
        <v>2</v>
      </c>
      <c r="C149" s="6" t="s">
        <v>108</v>
      </c>
      <c r="D149" s="6">
        <f t="shared" si="52"/>
        <v>598.5</v>
      </c>
      <c r="E149" s="48">
        <f>T$3</f>
        <v>2228.2800000000002</v>
      </c>
      <c r="F149" s="46">
        <f>$T$4-AF149</f>
        <v>1411.49</v>
      </c>
      <c r="G149" s="46">
        <f>IF(AE149-$T$5&lt;0,1,AE149-$T$5)</f>
        <v>1</v>
      </c>
      <c r="H149" s="49">
        <f>IF(E149-G149&lt;0,-1,IF(D149-F149&lt;0,1,IF(E149-G149*2&lt;0,-2,IF(D149-F149*2&lt;0,2,IF(E149-G149*3&lt;0,-3,IF(D149-F149*3&lt;0,3,IF(E149-G149*4&lt;0,-4,-9)))))))</f>
        <v>1</v>
      </c>
      <c r="I149" s="46">
        <f>E149-ROUNDUP(D149/F149,0)*G149</f>
        <v>2227.2800000000002</v>
      </c>
      <c r="J149" s="68"/>
      <c r="K149" s="68"/>
      <c r="L149" s="68"/>
      <c r="M149" s="68"/>
      <c r="N149" s="68"/>
      <c r="O149" s="68"/>
      <c r="P149" s="68"/>
      <c r="Q149" s="58" t="s">
        <v>128</v>
      </c>
      <c r="R149" s="59">
        <v>4</v>
      </c>
      <c r="S149" s="59">
        <v>128</v>
      </c>
      <c r="T149" s="59">
        <v>135</v>
      </c>
      <c r="U149" s="59">
        <v>69</v>
      </c>
      <c r="V149" s="59">
        <v>48</v>
      </c>
      <c r="W149" s="59">
        <v>190</v>
      </c>
      <c r="X149" s="59">
        <f t="shared" si="58"/>
        <v>442</v>
      </c>
      <c r="Y149" s="54">
        <v>6</v>
      </c>
      <c r="Z149" s="54">
        <v>4.5999999999999996</v>
      </c>
      <c r="AA149" s="54">
        <v>3.1</v>
      </c>
      <c r="AB149" s="54">
        <v>10</v>
      </c>
      <c r="AC149" s="54">
        <f t="shared" si="59"/>
        <v>23.7</v>
      </c>
      <c r="AD149" s="61">
        <f t="shared" si="60"/>
        <v>598.5</v>
      </c>
      <c r="AE149" s="72">
        <f t="shared" si="62"/>
        <v>487.8</v>
      </c>
      <c r="AF149" s="61">
        <f t="shared" si="61"/>
        <v>220.79999999999998</v>
      </c>
      <c r="AG149" s="61">
        <f t="shared" si="57"/>
        <v>630</v>
      </c>
    </row>
    <row r="150" spans="1:33">
      <c r="A150" s="152"/>
      <c r="B150" s="6">
        <v>3</v>
      </c>
      <c r="C150" s="6" t="s">
        <v>187</v>
      </c>
      <c r="D150" s="6">
        <f t="shared" si="52"/>
        <v>796.5</v>
      </c>
      <c r="E150" s="48">
        <f>U$3</f>
        <v>1687.64</v>
      </c>
      <c r="F150" s="46">
        <f>$U$4-AF150</f>
        <v>1446.56</v>
      </c>
      <c r="G150" s="46">
        <f>IF(AE150-$U$5&lt;0,1,AE150-$U$5)</f>
        <v>1</v>
      </c>
      <c r="H150" s="49">
        <f>IF(D150-F150&lt;0,1,IF(E150-G150&lt;0,-1,IF(D150-F150*2&lt;0,2,IF(E150-G150*2&lt;0,-2,IF(D150-F150*3&lt;0,3,IF(E150-G150*3&lt;0,-3,IF(D150-F150*4&lt;0,4,IF(E150-G150*4&lt;0,-4,-9))))))))</f>
        <v>1</v>
      </c>
      <c r="I150" s="46">
        <f>E150-(ROUNDUP(D150/F150,0)-1)*G150</f>
        <v>1687.64</v>
      </c>
      <c r="J150" s="68"/>
      <c r="K150" s="68"/>
      <c r="L150" s="68"/>
      <c r="M150" s="68"/>
      <c r="N150" s="68"/>
      <c r="O150" s="68"/>
      <c r="P150" s="68"/>
      <c r="Q150" s="58" t="s">
        <v>110</v>
      </c>
      <c r="R150" s="59">
        <v>4</v>
      </c>
      <c r="S150" s="59">
        <v>128</v>
      </c>
      <c r="T150" s="59">
        <v>135</v>
      </c>
      <c r="U150" s="59">
        <v>84</v>
      </c>
      <c r="V150" s="59">
        <v>46</v>
      </c>
      <c r="W150" s="59">
        <v>105</v>
      </c>
      <c r="X150" s="59">
        <f t="shared" si="58"/>
        <v>370</v>
      </c>
      <c r="Y150" s="54">
        <v>9</v>
      </c>
      <c r="Z150" s="54">
        <v>5.5651999999999999</v>
      </c>
      <c r="AA150" s="54">
        <v>3.0870000000000002</v>
      </c>
      <c r="AB150" s="54">
        <v>7</v>
      </c>
      <c r="AC150" s="54">
        <f t="shared" si="59"/>
        <v>24.652200000000001</v>
      </c>
      <c r="AD150" s="61">
        <f t="shared" si="60"/>
        <v>796.5</v>
      </c>
      <c r="AE150" s="72">
        <f t="shared" si="62"/>
        <v>592.20000000000005</v>
      </c>
      <c r="AF150" s="61">
        <f t="shared" si="61"/>
        <v>218.4</v>
      </c>
      <c r="AG150" s="61">
        <f t="shared" si="57"/>
        <v>413</v>
      </c>
    </row>
    <row r="151" spans="1:33">
      <c r="A151" s="152"/>
      <c r="B151" s="6">
        <v>4</v>
      </c>
      <c r="C151" s="6" t="s">
        <v>162</v>
      </c>
      <c r="D151" s="6">
        <f t="shared" si="52"/>
        <v>687</v>
      </c>
      <c r="E151" s="48">
        <f>V$3</f>
        <v>1886.04</v>
      </c>
      <c r="F151" s="46">
        <f>$V$4-AF151</f>
        <v>1117.23</v>
      </c>
      <c r="G151" s="46">
        <f>IF(AE151-$V$5&lt;0,1,AE151-$V$5)</f>
        <v>1</v>
      </c>
      <c r="H151" s="49">
        <f>IF(E151-G151&lt;0,-1,IF(D151-F151&lt;0,1,IF(E151-G151*2&lt;0,-2,IF(D151-F151*2&lt;0,2,IF(E151-G151*3&lt;0,-3,IF(D151-F151*3&lt;0,3,IF(E151-G151*4&lt;0,-4,-9)))))))</f>
        <v>1</v>
      </c>
      <c r="I151" s="46">
        <f>E151-ROUNDUP(D151/F151,0)*G151</f>
        <v>1885.04</v>
      </c>
      <c r="J151" s="68"/>
      <c r="K151" s="68"/>
      <c r="L151" s="68"/>
      <c r="M151" s="68"/>
      <c r="N151" s="68"/>
      <c r="O151" s="68"/>
      <c r="P151" s="68"/>
      <c r="Q151" s="58" t="s">
        <v>13</v>
      </c>
      <c r="R151" s="59">
        <v>4</v>
      </c>
      <c r="S151" s="59">
        <v>112</v>
      </c>
      <c r="T151" s="59">
        <v>150</v>
      </c>
      <c r="U151" s="59">
        <v>100</v>
      </c>
      <c r="V151" s="60">
        <v>110</v>
      </c>
      <c r="W151" s="59">
        <v>150</v>
      </c>
      <c r="X151" s="59">
        <f t="shared" si="58"/>
        <v>510</v>
      </c>
      <c r="Y151" s="54">
        <v>7</v>
      </c>
      <c r="Z151" s="54">
        <v>4.4000000000000004</v>
      </c>
      <c r="AA151" s="54">
        <v>3.9</v>
      </c>
      <c r="AB151" s="54">
        <v>7</v>
      </c>
      <c r="AC151" s="54">
        <f t="shared" si="59"/>
        <v>22.3</v>
      </c>
      <c r="AD151" s="61">
        <f t="shared" si="60"/>
        <v>687</v>
      </c>
      <c r="AE151" s="72">
        <f t="shared" si="62"/>
        <v>529.20000000000005</v>
      </c>
      <c r="AF151" s="61">
        <f t="shared" si="61"/>
        <v>338.4</v>
      </c>
      <c r="AG151" s="61">
        <f t="shared" si="57"/>
        <v>458</v>
      </c>
    </row>
    <row r="152" spans="1:33">
      <c r="A152" s="152"/>
      <c r="B152" s="6">
        <v>5</v>
      </c>
      <c r="C152" s="6" t="s">
        <v>182</v>
      </c>
      <c r="D152" s="6">
        <f t="shared" si="52"/>
        <v>675</v>
      </c>
      <c r="E152" s="48">
        <f>W$3</f>
        <v>2131.56</v>
      </c>
      <c r="F152" s="46">
        <f>$W$4-AF152</f>
        <v>1251.04</v>
      </c>
      <c r="G152" s="46">
        <f>IF(AE152-$W$5&lt;0,1,AE152-$W$5)</f>
        <v>217.34000000000003</v>
      </c>
      <c r="H152" s="49">
        <f>IF(D152-F152&lt;0,1,IF(E152-G152&lt;0,-1,IF(D152-F152*2&lt;0,2,IF(E152-G152*2&lt;0,-2,IF(D152-F152*3&lt;0,3,IF(E152-G152*3&lt;0,-3,IF(D152-F152*4&lt;0,4,IF(E152-G152*4&lt;0,-4,-9))))))))</f>
        <v>1</v>
      </c>
      <c r="I152" s="46">
        <f>E152-(ROUNDUP(D152/F152,0)-1)*G152</f>
        <v>2131.56</v>
      </c>
      <c r="J152" s="68"/>
      <c r="K152" s="68"/>
      <c r="L152" s="68"/>
      <c r="M152" s="68"/>
      <c r="N152" s="68"/>
      <c r="O152" s="68"/>
      <c r="P152" s="68"/>
      <c r="Q152" s="58" t="s">
        <v>60</v>
      </c>
      <c r="R152" s="59">
        <v>5</v>
      </c>
      <c r="S152" s="59">
        <v>176</v>
      </c>
      <c r="T152" s="59">
        <v>10</v>
      </c>
      <c r="U152" s="59">
        <v>10</v>
      </c>
      <c r="V152" s="59">
        <v>10</v>
      </c>
      <c r="W152" s="59">
        <v>0</v>
      </c>
      <c r="X152" s="59">
        <f t="shared" si="58"/>
        <v>30</v>
      </c>
      <c r="Y152" s="55">
        <v>10</v>
      </c>
      <c r="Z152" s="55">
        <v>7.0909000000000004</v>
      </c>
      <c r="AA152" s="54">
        <v>2.2955000000000001</v>
      </c>
      <c r="AB152" s="55">
        <v>21</v>
      </c>
      <c r="AC152" s="55">
        <f t="shared" si="59"/>
        <v>40.386400000000002</v>
      </c>
      <c r="AD152" s="61">
        <f t="shared" si="60"/>
        <v>675</v>
      </c>
      <c r="AE152" s="74">
        <f t="shared" si="62"/>
        <v>579.6</v>
      </c>
      <c r="AF152" s="61">
        <f t="shared" si="61"/>
        <v>133.19999999999999</v>
      </c>
      <c r="AG152" s="61">
        <f t="shared" si="57"/>
        <v>924</v>
      </c>
    </row>
    <row r="153" spans="1:33">
      <c r="A153" s="153"/>
      <c r="B153" s="6">
        <v>6</v>
      </c>
      <c r="C153" s="6" t="s">
        <v>205</v>
      </c>
      <c r="D153" s="6">
        <f t="shared" si="52"/>
        <v>1080</v>
      </c>
      <c r="E153" s="67">
        <f>X$3</f>
        <v>1773.2</v>
      </c>
      <c r="F153" s="46">
        <f>$X$4-AF153</f>
        <v>811.42000000000007</v>
      </c>
      <c r="G153" s="46">
        <f>IF(AE153-$X$5&lt;0,1,AE153-$X$5)</f>
        <v>1</v>
      </c>
      <c r="H153" s="49">
        <f>IF(E153-G153&lt;0,-1,IF(D153-F153&lt;0,1,IF(E153-G153*2&lt;0,-2,IF(D153-F153*2&lt;0,2,IF(E153-G153*3&lt;0,-3,IF(D153-F153*3&lt;0,3,IF(E153-G153*4&lt;0,-4,-9)))))))</f>
        <v>2</v>
      </c>
      <c r="I153" s="46">
        <f>E153-ROUNDUP(D153/F153,0)*G153</f>
        <v>1771.2</v>
      </c>
      <c r="J153" s="68"/>
      <c r="K153" s="68"/>
      <c r="L153" s="68"/>
      <c r="M153" s="68"/>
      <c r="N153" s="68"/>
      <c r="O153" s="68"/>
      <c r="P153" s="68"/>
      <c r="Q153" s="58" t="s">
        <v>13</v>
      </c>
      <c r="R153" s="59">
        <v>6</v>
      </c>
      <c r="S153" s="59">
        <v>204</v>
      </c>
      <c r="T153" s="60">
        <v>280</v>
      </c>
      <c r="U153" s="60">
        <v>150</v>
      </c>
      <c r="V153" s="60">
        <v>160</v>
      </c>
      <c r="W153" s="60">
        <v>500</v>
      </c>
      <c r="X153" s="60">
        <f t="shared" si="58"/>
        <v>1090</v>
      </c>
      <c r="Y153" s="54">
        <v>10</v>
      </c>
      <c r="Z153" s="54">
        <v>4.5</v>
      </c>
      <c r="AA153" s="54">
        <v>3.5</v>
      </c>
      <c r="AB153" s="54">
        <v>15</v>
      </c>
      <c r="AC153" s="54">
        <v>33</v>
      </c>
      <c r="AD153" s="61">
        <f t="shared" si="60"/>
        <v>1080</v>
      </c>
      <c r="AE153" s="72">
        <f t="shared" si="62"/>
        <v>626.4</v>
      </c>
      <c r="AF153" s="61">
        <f t="shared" si="61"/>
        <v>376.8</v>
      </c>
      <c r="AG153" s="61">
        <f t="shared" si="57"/>
        <v>1160</v>
      </c>
    </row>
    <row r="154" spans="1:33" ht="14.1" customHeight="1">
      <c r="A154" s="151" t="s">
        <v>62</v>
      </c>
      <c r="B154" s="6">
        <v>1</v>
      </c>
      <c r="C154" s="62" t="s">
        <v>62</v>
      </c>
      <c r="D154" s="6">
        <f t="shared" si="52"/>
        <v>978</v>
      </c>
      <c r="E154" s="67">
        <f>$S$3</f>
        <v>2272.92</v>
      </c>
      <c r="F154" s="46">
        <f>$S$4-AF154</f>
        <v>1639.76</v>
      </c>
      <c r="G154" s="46">
        <f>IF(AE154-$S$5&lt;0,1,AE154-$S$5)</f>
        <v>693.42000000000007</v>
      </c>
      <c r="H154" s="49">
        <f>IF(D154-F154&lt;0,1,IF(E154-G154&lt;0,-1,IF(D154-F154*2&lt;0,2,IF(E154-G154*2&lt;0,-2,IF(D154-F154*3&lt;0,3,IF(E154-G154*3&lt;0,-3,IF(D154-F154*4&lt;0,4,IF(E154-G154*4&lt;0,-4,-9))))))))</f>
        <v>1</v>
      </c>
      <c r="I154" s="46">
        <f>E154-(ROUNDUP(D154/F154,0)-1)*G154</f>
        <v>2272.92</v>
      </c>
      <c r="J154" s="68"/>
      <c r="K154" s="68"/>
      <c r="L154" s="68"/>
      <c r="M154" s="68"/>
      <c r="N154" s="68"/>
      <c r="O154" s="68"/>
      <c r="P154" s="68"/>
      <c r="Q154" s="58" t="s">
        <v>54</v>
      </c>
      <c r="R154" s="59">
        <v>5</v>
      </c>
      <c r="S154" s="59">
        <v>180</v>
      </c>
      <c r="T154" s="60">
        <v>300</v>
      </c>
      <c r="U154" s="60">
        <v>200</v>
      </c>
      <c r="V154" s="59">
        <v>1</v>
      </c>
      <c r="W154" s="60">
        <v>360</v>
      </c>
      <c r="X154" s="60">
        <f t="shared" si="58"/>
        <v>861</v>
      </c>
      <c r="Y154" s="54">
        <v>8</v>
      </c>
      <c r="Z154" s="55">
        <v>9.0832999999999995</v>
      </c>
      <c r="AA154" s="54"/>
      <c r="AB154" s="55">
        <v>15</v>
      </c>
      <c r="AC154" s="55">
        <f t="shared" ref="AC154:AC165" si="63">AB154+AA154+Z154+Y154</f>
        <v>32.083300000000001</v>
      </c>
      <c r="AD154" s="61">
        <f t="shared" si="60"/>
        <v>978</v>
      </c>
      <c r="AE154" s="74">
        <f t="shared" ref="AE154:AE159" si="64">ROUND(U154+Z154*($Q$3-1),0)*2.2</f>
        <v>1320</v>
      </c>
      <c r="AF154" s="61">
        <f t="shared" ref="AF154:AF159" si="65">ROUND(V154+AA154*($Q$3-1),0)</f>
        <v>1</v>
      </c>
      <c r="AG154" s="61">
        <f t="shared" si="57"/>
        <v>1020</v>
      </c>
    </row>
    <row r="155" spans="1:33">
      <c r="A155" s="152"/>
      <c r="B155" s="6">
        <v>2</v>
      </c>
      <c r="C155" s="6" t="s">
        <v>187</v>
      </c>
      <c r="D155" s="6">
        <f t="shared" si="52"/>
        <v>796.5</v>
      </c>
      <c r="E155" s="48">
        <f>T$3</f>
        <v>2228.2800000000002</v>
      </c>
      <c r="F155" s="46">
        <f>$T$4-AF155</f>
        <v>1450.29</v>
      </c>
      <c r="G155" s="46">
        <f>IF(AE155-$T$5&lt;0,1,AE155-$T$5)</f>
        <v>1</v>
      </c>
      <c r="H155" s="49">
        <f>IF(E155-G155&lt;0,-1,IF(D155-F155&lt;0,1,IF(E155-G155*2&lt;0,-2,IF(D155-F155*2&lt;0,2,IF(E155-G155*3&lt;0,-3,IF(D155-F155*3&lt;0,3,IF(E155-G155*4&lt;0,-4,-9)))))))</f>
        <v>1</v>
      </c>
      <c r="I155" s="46">
        <f>E155-ROUNDUP(D155/F155,0)*G155</f>
        <v>2227.2800000000002</v>
      </c>
      <c r="J155" s="68"/>
      <c r="K155" s="68"/>
      <c r="L155" s="68"/>
      <c r="M155" s="68"/>
      <c r="N155" s="68"/>
      <c r="O155" s="68"/>
      <c r="P155" s="68"/>
      <c r="Q155" s="58" t="s">
        <v>110</v>
      </c>
      <c r="R155" s="59">
        <v>4</v>
      </c>
      <c r="S155" s="59">
        <v>128</v>
      </c>
      <c r="T155" s="59">
        <v>135</v>
      </c>
      <c r="U155" s="59">
        <v>84</v>
      </c>
      <c r="V155" s="59">
        <v>46</v>
      </c>
      <c r="W155" s="59">
        <v>105</v>
      </c>
      <c r="X155" s="59">
        <f t="shared" si="58"/>
        <v>370</v>
      </c>
      <c r="Y155" s="54">
        <v>9</v>
      </c>
      <c r="Z155" s="54">
        <v>5.5651999999999999</v>
      </c>
      <c r="AA155" s="54">
        <v>3.0870000000000002</v>
      </c>
      <c r="AB155" s="54">
        <v>7</v>
      </c>
      <c r="AC155" s="54">
        <f t="shared" si="63"/>
        <v>24.652200000000001</v>
      </c>
      <c r="AD155" s="61">
        <f t="shared" si="60"/>
        <v>796.5</v>
      </c>
      <c r="AE155" s="72">
        <f t="shared" si="64"/>
        <v>723.80000000000007</v>
      </c>
      <c r="AF155" s="61">
        <f t="shared" si="65"/>
        <v>182</v>
      </c>
      <c r="AG155" s="61">
        <f t="shared" si="57"/>
        <v>413</v>
      </c>
    </row>
    <row r="156" spans="1:33">
      <c r="A156" s="152"/>
      <c r="B156" s="6">
        <v>3</v>
      </c>
      <c r="C156" s="6" t="s">
        <v>145</v>
      </c>
      <c r="D156" s="6">
        <f t="shared" si="52"/>
        <v>708</v>
      </c>
      <c r="E156" s="48">
        <f>U$3</f>
        <v>1687.64</v>
      </c>
      <c r="F156" s="46">
        <f>$U$4-AF156</f>
        <v>1463.96</v>
      </c>
      <c r="G156" s="46">
        <f>IF(AE156-$U$5&lt;0,1,AE156-$U$5)</f>
        <v>146.10000000000002</v>
      </c>
      <c r="H156" s="49">
        <f>IF(D156-F156&lt;0,1,IF(E156-G156&lt;0,-1,IF(D156-F156*2&lt;0,2,IF(E156-G156*2&lt;0,-2,IF(D156-F156*3&lt;0,3,IF(E156-G156*3&lt;0,-3,IF(D156-F156*4&lt;0,4,IF(E156-G156*4&lt;0,-4,-9))))))))</f>
        <v>1</v>
      </c>
      <c r="I156" s="46">
        <f>E156-(ROUNDUP(D156/F156,0)-1)*G156</f>
        <v>1687.64</v>
      </c>
      <c r="J156" s="68"/>
      <c r="K156" s="68"/>
      <c r="L156" s="68"/>
      <c r="M156" s="68"/>
      <c r="N156" s="68"/>
      <c r="O156" s="68"/>
      <c r="P156" s="68"/>
      <c r="Q156" s="58" t="s">
        <v>54</v>
      </c>
      <c r="R156" s="59">
        <v>4</v>
      </c>
      <c r="S156" s="59">
        <v>116</v>
      </c>
      <c r="T156" s="59">
        <v>120</v>
      </c>
      <c r="U156" s="59">
        <v>88</v>
      </c>
      <c r="V156" s="59">
        <v>51</v>
      </c>
      <c r="W156" s="59">
        <v>75</v>
      </c>
      <c r="X156" s="59">
        <f t="shared" si="58"/>
        <v>334</v>
      </c>
      <c r="Y156" s="54">
        <v>8</v>
      </c>
      <c r="Z156" s="54">
        <v>5.9</v>
      </c>
      <c r="AA156" s="54">
        <v>3.4</v>
      </c>
      <c r="AB156" s="54">
        <v>5</v>
      </c>
      <c r="AC156" s="54">
        <f t="shared" si="63"/>
        <v>22.3</v>
      </c>
      <c r="AD156" s="61">
        <f t="shared" si="60"/>
        <v>708</v>
      </c>
      <c r="AE156" s="72">
        <f t="shared" si="64"/>
        <v>765.6</v>
      </c>
      <c r="AF156" s="61">
        <f t="shared" si="65"/>
        <v>201</v>
      </c>
      <c r="AG156" s="61">
        <f t="shared" si="57"/>
        <v>295</v>
      </c>
    </row>
    <row r="157" spans="1:33">
      <c r="A157" s="152"/>
      <c r="B157" s="6">
        <v>4</v>
      </c>
      <c r="C157" s="6" t="s">
        <v>183</v>
      </c>
      <c r="D157" s="6">
        <f t="shared" si="52"/>
        <v>759</v>
      </c>
      <c r="E157" s="48">
        <f>V$3</f>
        <v>1886.04</v>
      </c>
      <c r="F157" s="46">
        <f>$V$4-AF157</f>
        <v>1064.6299999999999</v>
      </c>
      <c r="G157" s="46">
        <f>IF(AE157-$V$5&lt;0,1,AE157-$V$5)</f>
        <v>1</v>
      </c>
      <c r="H157" s="49">
        <f>IF(E157-G157&lt;0,-1,IF(D157-F157&lt;0,1,IF(E157-G157*2&lt;0,-2,IF(D157-F157*2&lt;0,2,IF(E157-G157*3&lt;0,-3,IF(D157-F157*3&lt;0,3,IF(E157-G157*4&lt;0,-4,-9)))))))</f>
        <v>1</v>
      </c>
      <c r="I157" s="46">
        <f>E157-ROUNDUP(D157/F157,0)*G157</f>
        <v>1885.04</v>
      </c>
      <c r="J157" s="68"/>
      <c r="K157" s="68"/>
      <c r="L157" s="68"/>
      <c r="M157" s="68"/>
      <c r="N157" s="68"/>
      <c r="O157" s="68"/>
      <c r="P157" s="68"/>
      <c r="Q157" s="58" t="s">
        <v>142</v>
      </c>
      <c r="R157" s="59">
        <v>4</v>
      </c>
      <c r="S157" s="59">
        <v>108</v>
      </c>
      <c r="T157" s="59">
        <v>110</v>
      </c>
      <c r="U157" s="59">
        <v>30</v>
      </c>
      <c r="V157" s="59">
        <v>150</v>
      </c>
      <c r="W157" s="59">
        <v>60</v>
      </c>
      <c r="X157" s="59">
        <f t="shared" si="58"/>
        <v>350</v>
      </c>
      <c r="Y157" s="54">
        <v>9</v>
      </c>
      <c r="Z157" s="54">
        <v>3.0968</v>
      </c>
      <c r="AA157" s="55">
        <v>5.4839000000000002</v>
      </c>
      <c r="AB157" s="54">
        <v>5</v>
      </c>
      <c r="AC157" s="54">
        <f t="shared" si="63"/>
        <v>22.5807</v>
      </c>
      <c r="AD157" s="61">
        <f t="shared" si="60"/>
        <v>759</v>
      </c>
      <c r="AE157" s="72">
        <f t="shared" si="64"/>
        <v>365.20000000000005</v>
      </c>
      <c r="AF157" s="61">
        <f t="shared" si="65"/>
        <v>391</v>
      </c>
      <c r="AG157" s="61">
        <f t="shared" si="57"/>
        <v>280</v>
      </c>
    </row>
    <row r="158" spans="1:33">
      <c r="A158" s="152"/>
      <c r="B158" s="6">
        <v>5</v>
      </c>
      <c r="C158" s="6" t="s">
        <v>29</v>
      </c>
      <c r="D158" s="62">
        <f t="shared" si="52"/>
        <v>960</v>
      </c>
      <c r="E158" s="48">
        <f>W$3</f>
        <v>2131.56</v>
      </c>
      <c r="F158" s="46">
        <f>$W$4-AF158</f>
        <v>1224.24</v>
      </c>
      <c r="G158" s="46">
        <f>IF(AE158-$W$5&lt;0,1,AE158-$W$5)</f>
        <v>594.74000000000012</v>
      </c>
      <c r="H158" s="49">
        <f>IF(D158-F158&lt;0,1,IF(E158-G158&lt;0,-1,IF(D158-F158*2&lt;0,2,IF(E158-G158*2&lt;0,-2,IF(D158-F158*3&lt;0,3,IF(E158-G158*3&lt;0,-3,IF(D158-F158*4&lt;0,4,IF(E158-G158*4&lt;0,-4,-9))))))))</f>
        <v>1</v>
      </c>
      <c r="I158" s="46">
        <f>E158-(ROUNDUP(D158/F158,0)-1)*G158</f>
        <v>2131.56</v>
      </c>
      <c r="J158" s="68"/>
      <c r="K158" s="68"/>
      <c r="L158" s="68"/>
      <c r="M158" s="68"/>
      <c r="N158" s="68"/>
      <c r="O158" s="68"/>
      <c r="P158" s="68"/>
      <c r="Q158" s="58" t="s">
        <v>54</v>
      </c>
      <c r="R158" s="59">
        <v>5</v>
      </c>
      <c r="S158" s="59">
        <v>164</v>
      </c>
      <c r="T158" s="59">
        <v>200</v>
      </c>
      <c r="U158" s="59">
        <v>136</v>
      </c>
      <c r="V158" s="59">
        <v>50</v>
      </c>
      <c r="W158" s="60">
        <v>360</v>
      </c>
      <c r="X158" s="60">
        <f t="shared" si="58"/>
        <v>746</v>
      </c>
      <c r="Y158" s="55">
        <v>10</v>
      </c>
      <c r="Z158" s="55">
        <v>6.8</v>
      </c>
      <c r="AA158" s="54">
        <v>2.5</v>
      </c>
      <c r="AB158" s="54">
        <v>10</v>
      </c>
      <c r="AC158" s="54">
        <f t="shared" si="63"/>
        <v>29.3</v>
      </c>
      <c r="AD158" s="61">
        <f t="shared" si="60"/>
        <v>960</v>
      </c>
      <c r="AE158" s="74">
        <f t="shared" si="64"/>
        <v>957.00000000000011</v>
      </c>
      <c r="AF158" s="61">
        <f t="shared" si="65"/>
        <v>160</v>
      </c>
      <c r="AG158" s="61">
        <f t="shared" si="57"/>
        <v>800</v>
      </c>
    </row>
    <row r="159" spans="1:33">
      <c r="A159" s="153"/>
      <c r="B159" s="6">
        <v>6</v>
      </c>
      <c r="C159" s="6" t="s">
        <v>20</v>
      </c>
      <c r="D159" s="6">
        <f t="shared" si="52"/>
        <v>1278</v>
      </c>
      <c r="E159" s="67">
        <f>X$3</f>
        <v>1773.2</v>
      </c>
      <c r="F159" s="46">
        <f>$X$4-AF159</f>
        <v>898.22</v>
      </c>
      <c r="G159" s="46">
        <f>IF(AE159-$X$5&lt;0,1,AE159-$X$5)</f>
        <v>1</v>
      </c>
      <c r="H159" s="49">
        <f>IF(E159-G159&lt;0,-1,IF(D159-F159&lt;0,1,IF(E159-G159*2&lt;0,-2,IF(D159-F159*2&lt;0,2,IF(E159-G159*3&lt;0,-3,IF(D159-F159*3&lt;0,3,IF(E159-G159*4&lt;0,-4,-9)))))))</f>
        <v>2</v>
      </c>
      <c r="I159" s="46">
        <f>E159-ROUNDUP(D159/F159,0)*G159</f>
        <v>1771.2</v>
      </c>
      <c r="J159" s="68"/>
      <c r="K159" s="68"/>
      <c r="L159" s="68"/>
      <c r="M159" s="68"/>
      <c r="N159" s="68"/>
      <c r="O159" s="68"/>
      <c r="P159" s="68"/>
      <c r="Q159" s="58" t="s">
        <v>181</v>
      </c>
      <c r="R159" s="59">
        <v>6</v>
      </c>
      <c r="S159" s="59">
        <v>176</v>
      </c>
      <c r="T159" s="60">
        <v>500</v>
      </c>
      <c r="U159" s="60">
        <v>200</v>
      </c>
      <c r="V159" s="60">
        <v>180</v>
      </c>
      <c r="W159" s="60">
        <v>680</v>
      </c>
      <c r="X159" s="60">
        <f t="shared" si="58"/>
        <v>1560</v>
      </c>
      <c r="Y159" s="54">
        <v>8</v>
      </c>
      <c r="Z159" s="54">
        <v>4.0999999999999996</v>
      </c>
      <c r="AA159" s="54">
        <v>2.5</v>
      </c>
      <c r="AB159" s="54">
        <v>8</v>
      </c>
      <c r="AC159" s="54">
        <f t="shared" si="63"/>
        <v>22.6</v>
      </c>
      <c r="AD159" s="61">
        <f t="shared" si="60"/>
        <v>1278</v>
      </c>
      <c r="AE159" s="72">
        <f t="shared" si="64"/>
        <v>836.00000000000011</v>
      </c>
      <c r="AF159" s="61">
        <f t="shared" si="65"/>
        <v>290</v>
      </c>
      <c r="AG159" s="61">
        <f t="shared" si="57"/>
        <v>1032</v>
      </c>
    </row>
    <row r="160" spans="1:33" ht="14.1" customHeight="1">
      <c r="A160" s="151" t="s">
        <v>27</v>
      </c>
      <c r="B160" s="6">
        <v>1</v>
      </c>
      <c r="C160" s="62" t="s">
        <v>27</v>
      </c>
      <c r="D160" s="62">
        <f t="shared" si="52"/>
        <v>1242</v>
      </c>
      <c r="E160" s="67">
        <f>$S$3</f>
        <v>2272.92</v>
      </c>
      <c r="F160" s="46">
        <f>$S$4-AF160</f>
        <v>1371.96</v>
      </c>
      <c r="G160" s="46">
        <f>IF(AE160-$S$5&lt;0,1,AE160-$S$5)</f>
        <v>71.82000000000005</v>
      </c>
      <c r="H160" s="49">
        <f>IF(D160-F160&lt;0,1,IF(E160-G160&lt;0,-1,IF(D160-F160*2&lt;0,2,IF(E160-G160*2&lt;0,-2,IF(D160-F160*3&lt;0,3,IF(E160-G160*3&lt;0,-3,IF(D160-F160*4&lt;0,4,IF(E160-G160*4&lt;0,-4,-9))))))))</f>
        <v>1</v>
      </c>
      <c r="I160" s="46">
        <f>E160-(ROUNDUP(D160/F160,0)-1)*G160</f>
        <v>2272.92</v>
      </c>
      <c r="J160" s="68"/>
      <c r="K160" s="68"/>
      <c r="L160" s="68"/>
      <c r="M160" s="68"/>
      <c r="N160" s="68"/>
      <c r="O160" s="68"/>
      <c r="P160" s="68"/>
      <c r="Q160" s="58" t="s">
        <v>28</v>
      </c>
      <c r="R160" s="59">
        <v>5</v>
      </c>
      <c r="S160" s="59">
        <v>164</v>
      </c>
      <c r="T160" s="60">
        <v>300</v>
      </c>
      <c r="U160" s="59">
        <v>120</v>
      </c>
      <c r="V160" s="59">
        <v>70</v>
      </c>
      <c r="W160" s="59">
        <v>200</v>
      </c>
      <c r="X160" s="59">
        <f t="shared" si="58"/>
        <v>690</v>
      </c>
      <c r="Y160" s="55">
        <v>12</v>
      </c>
      <c r="Z160" s="54">
        <v>6.1</v>
      </c>
      <c r="AA160" s="54">
        <v>3.5</v>
      </c>
      <c r="AB160" s="54">
        <v>8</v>
      </c>
      <c r="AC160" s="54">
        <f t="shared" si="63"/>
        <v>29.6</v>
      </c>
      <c r="AD160" s="61">
        <f t="shared" si="60"/>
        <v>1242</v>
      </c>
      <c r="AE160" s="72">
        <f t="shared" ref="AE160:AE171" si="66">ROUND(U160+Z160*($Q$3-1),0)*1.8</f>
        <v>698.4</v>
      </c>
      <c r="AF160" s="61">
        <f t="shared" ref="AF160:AF166" si="67">ROUND(V160+AA160*($Q$3-1),0)*1.2</f>
        <v>268.8</v>
      </c>
      <c r="AG160" s="61">
        <f t="shared" si="57"/>
        <v>552</v>
      </c>
    </row>
    <row r="161" spans="1:33">
      <c r="A161" s="152"/>
      <c r="B161" s="6">
        <v>2</v>
      </c>
      <c r="C161" s="6" t="s">
        <v>48</v>
      </c>
      <c r="D161" s="6">
        <f t="shared" si="52"/>
        <v>708</v>
      </c>
      <c r="E161" s="48">
        <f>T$3</f>
        <v>2228.2800000000002</v>
      </c>
      <c r="F161" s="46">
        <f>$T$4-AF161</f>
        <v>1399.49</v>
      </c>
      <c r="G161" s="46">
        <f>IF(AE161-$T$5&lt;0,1,AE161-$T$5)</f>
        <v>1</v>
      </c>
      <c r="H161" s="49">
        <f>IF(E161-G161&lt;0,-1,IF(D161-F161&lt;0,1,IF(E161-G161*2&lt;0,-2,IF(D161-F161*2&lt;0,2,IF(E161-G161*3&lt;0,-3,IF(D161-F161*3&lt;0,3,IF(E161-G161*4&lt;0,-4,-9)))))))</f>
        <v>1</v>
      </c>
      <c r="I161" s="46">
        <f>E161-ROUNDUP(D161/F161,0)*G161</f>
        <v>2227.2800000000002</v>
      </c>
      <c r="J161" s="68"/>
      <c r="K161" s="68"/>
      <c r="L161" s="68"/>
      <c r="M161" s="68"/>
      <c r="N161" s="68"/>
      <c r="O161" s="68"/>
      <c r="P161" s="68"/>
      <c r="Q161" s="58" t="s">
        <v>28</v>
      </c>
      <c r="R161" s="59">
        <v>5</v>
      </c>
      <c r="S161" s="59">
        <v>120</v>
      </c>
      <c r="T161" s="59">
        <v>120</v>
      </c>
      <c r="U161" s="59">
        <v>72</v>
      </c>
      <c r="V161" s="59">
        <v>49</v>
      </c>
      <c r="W161" s="59">
        <v>105</v>
      </c>
      <c r="X161" s="59">
        <f t="shared" si="58"/>
        <v>346</v>
      </c>
      <c r="Y161" s="54">
        <v>8</v>
      </c>
      <c r="Z161" s="54">
        <v>4.8</v>
      </c>
      <c r="AA161" s="54">
        <v>3.3</v>
      </c>
      <c r="AB161" s="54">
        <v>7</v>
      </c>
      <c r="AC161" s="54">
        <f t="shared" si="63"/>
        <v>23.1</v>
      </c>
      <c r="AD161" s="61">
        <f t="shared" si="60"/>
        <v>708</v>
      </c>
      <c r="AE161" s="72">
        <f t="shared" si="66"/>
        <v>509.40000000000003</v>
      </c>
      <c r="AF161" s="61">
        <f t="shared" si="67"/>
        <v>232.79999999999998</v>
      </c>
      <c r="AG161" s="61">
        <f t="shared" si="57"/>
        <v>413</v>
      </c>
    </row>
    <row r="162" spans="1:33">
      <c r="A162" s="152"/>
      <c r="B162" s="6">
        <v>3</v>
      </c>
      <c r="C162" s="6" t="s">
        <v>108</v>
      </c>
      <c r="D162" s="6">
        <f t="shared" ref="D162:D189" si="68">ROUND(T162+Y162*($Q$3-1),0)*1.5</f>
        <v>598.5</v>
      </c>
      <c r="E162" s="48">
        <f>U$3</f>
        <v>1687.64</v>
      </c>
      <c r="F162" s="46">
        <f>$U$4-AF162</f>
        <v>1444.16</v>
      </c>
      <c r="G162" s="46">
        <f>IF(AE162-$U$5&lt;0,1,AE162-$U$5)</f>
        <v>1</v>
      </c>
      <c r="H162" s="49">
        <f>IF(D162-F162&lt;0,1,IF(E162-G162&lt;0,-1,IF(D162-F162*2&lt;0,2,IF(E162-G162*2&lt;0,-2,IF(D162-F162*3&lt;0,3,IF(E162-G162*3&lt;0,-3,IF(D162-F162*4&lt;0,4,IF(E162-G162*4&lt;0,-4,-9))))))))</f>
        <v>1</v>
      </c>
      <c r="I162" s="46">
        <f>E162-(ROUNDUP(D162/F162,0)-1)*G162</f>
        <v>1687.64</v>
      </c>
      <c r="J162" s="68"/>
      <c r="K162" s="68"/>
      <c r="L162" s="68"/>
      <c r="M162" s="68"/>
      <c r="N162" s="68"/>
      <c r="O162" s="68"/>
      <c r="P162" s="68"/>
      <c r="Q162" s="58" t="s">
        <v>128</v>
      </c>
      <c r="R162" s="59">
        <v>4</v>
      </c>
      <c r="S162" s="59">
        <v>128</v>
      </c>
      <c r="T162" s="59">
        <v>135</v>
      </c>
      <c r="U162" s="59">
        <v>69</v>
      </c>
      <c r="V162" s="59">
        <v>48</v>
      </c>
      <c r="W162" s="59">
        <v>190</v>
      </c>
      <c r="X162" s="59">
        <f t="shared" si="58"/>
        <v>442</v>
      </c>
      <c r="Y162" s="54">
        <v>6</v>
      </c>
      <c r="Z162" s="54">
        <v>4.5999999999999996</v>
      </c>
      <c r="AA162" s="54">
        <v>3.1</v>
      </c>
      <c r="AB162" s="54">
        <v>10</v>
      </c>
      <c r="AC162" s="54">
        <f t="shared" si="63"/>
        <v>23.7</v>
      </c>
      <c r="AD162" s="61">
        <f t="shared" si="60"/>
        <v>598.5</v>
      </c>
      <c r="AE162" s="72">
        <f t="shared" si="66"/>
        <v>487.8</v>
      </c>
      <c r="AF162" s="61">
        <f t="shared" si="67"/>
        <v>220.79999999999998</v>
      </c>
      <c r="AG162" s="61">
        <f t="shared" si="57"/>
        <v>630</v>
      </c>
    </row>
    <row r="163" spans="1:33">
      <c r="A163" s="152"/>
      <c r="B163" s="6">
        <v>4</v>
      </c>
      <c r="C163" s="6" t="s">
        <v>133</v>
      </c>
      <c r="D163" s="6">
        <f t="shared" si="68"/>
        <v>708</v>
      </c>
      <c r="E163" s="48">
        <f>V$3</f>
        <v>1886.04</v>
      </c>
      <c r="F163" s="46">
        <f>$V$4-AF163</f>
        <v>1297.2299999999998</v>
      </c>
      <c r="G163" s="46">
        <f>IF(AE163-$V$5&lt;0,1,AE163-$V$5)</f>
        <v>1</v>
      </c>
      <c r="H163" s="49">
        <f>IF(E163-G163&lt;0,-1,IF(D163-F163&lt;0,1,IF(E163-G163*2&lt;0,-2,IF(D163-F163*2&lt;0,2,IF(E163-G163*3&lt;0,-3,IF(D163-F163*3&lt;0,3,IF(E163-G163*4&lt;0,-4,-9)))))))</f>
        <v>1</v>
      </c>
      <c r="I163" s="46">
        <f>E163-ROUNDUP(D163/F163,0)*G163</f>
        <v>1885.04</v>
      </c>
      <c r="J163" s="68"/>
      <c r="K163" s="68"/>
      <c r="L163" s="68"/>
      <c r="M163" s="68"/>
      <c r="N163" s="68"/>
      <c r="O163" s="68"/>
      <c r="P163" s="68"/>
      <c r="Q163" s="58" t="s">
        <v>56</v>
      </c>
      <c r="R163" s="59">
        <v>5</v>
      </c>
      <c r="S163" s="59">
        <v>112</v>
      </c>
      <c r="T163" s="59">
        <v>120</v>
      </c>
      <c r="U163" s="59">
        <v>88</v>
      </c>
      <c r="V163" s="59">
        <v>40</v>
      </c>
      <c r="W163" s="59">
        <v>115</v>
      </c>
      <c r="X163" s="59">
        <f t="shared" si="58"/>
        <v>363</v>
      </c>
      <c r="Y163" s="54">
        <v>8</v>
      </c>
      <c r="Z163" s="54">
        <v>6.0952000000000002</v>
      </c>
      <c r="AA163" s="54">
        <v>2.0952000000000002</v>
      </c>
      <c r="AB163" s="54">
        <v>8</v>
      </c>
      <c r="AC163" s="54">
        <f t="shared" si="63"/>
        <v>24.1904</v>
      </c>
      <c r="AD163" s="61">
        <f t="shared" si="60"/>
        <v>708</v>
      </c>
      <c r="AE163" s="72">
        <f t="shared" si="66"/>
        <v>640.80000000000007</v>
      </c>
      <c r="AF163" s="61">
        <f t="shared" si="67"/>
        <v>158.4</v>
      </c>
      <c r="AG163" s="61">
        <f t="shared" si="57"/>
        <v>467</v>
      </c>
    </row>
    <row r="164" spans="1:33">
      <c r="A164" s="152"/>
      <c r="B164" s="6">
        <v>5</v>
      </c>
      <c r="C164" s="6" t="s">
        <v>57</v>
      </c>
      <c r="D164" s="6">
        <f t="shared" si="68"/>
        <v>960</v>
      </c>
      <c r="E164" s="48">
        <f>W$3</f>
        <v>2131.56</v>
      </c>
      <c r="F164" s="46">
        <f>$W$4-AF164</f>
        <v>1092.6400000000001</v>
      </c>
      <c r="G164" s="46">
        <f>IF(AE164-$W$5&lt;0,1,AE164-$W$5)</f>
        <v>305.54000000000008</v>
      </c>
      <c r="H164" s="49">
        <f>IF(D164-F164&lt;0,1,IF(E164-G164&lt;0,-1,IF(D164-F164*2&lt;0,2,IF(E164-G164*2&lt;0,-2,IF(D164-F164*3&lt;0,3,IF(E164-G164*3&lt;0,-3,IF(D164-F164*4&lt;0,4,IF(E164-G164*4&lt;0,-4,-9))))))))</f>
        <v>1</v>
      </c>
      <c r="I164" s="46">
        <f>E164-(ROUNDUP(D164/F164,0)-1)*G164</f>
        <v>2131.56</v>
      </c>
      <c r="J164" s="68"/>
      <c r="K164" s="68"/>
      <c r="L164" s="68"/>
      <c r="M164" s="68"/>
      <c r="N164" s="68"/>
      <c r="O164" s="68"/>
      <c r="P164" s="68"/>
      <c r="Q164" s="58" t="s">
        <v>131</v>
      </c>
      <c r="R164" s="59">
        <v>5</v>
      </c>
      <c r="S164" s="59">
        <v>164</v>
      </c>
      <c r="T164" s="59">
        <v>200</v>
      </c>
      <c r="U164" s="59">
        <v>116</v>
      </c>
      <c r="V164" s="59">
        <v>76</v>
      </c>
      <c r="W164" s="59">
        <v>300</v>
      </c>
      <c r="X164" s="59">
        <f t="shared" si="58"/>
        <v>692</v>
      </c>
      <c r="Y164" s="55">
        <v>10</v>
      </c>
      <c r="Z164" s="54">
        <v>5.8</v>
      </c>
      <c r="AA164" s="54">
        <v>3.8</v>
      </c>
      <c r="AB164" s="54">
        <v>10</v>
      </c>
      <c r="AC164" s="54">
        <f t="shared" si="63"/>
        <v>29.6</v>
      </c>
      <c r="AD164" s="61">
        <f t="shared" si="60"/>
        <v>960</v>
      </c>
      <c r="AE164" s="72">
        <f t="shared" si="66"/>
        <v>667.80000000000007</v>
      </c>
      <c r="AF164" s="61">
        <f t="shared" si="67"/>
        <v>291.59999999999997</v>
      </c>
      <c r="AG164" s="61">
        <f t="shared" si="57"/>
        <v>740</v>
      </c>
    </row>
    <row r="165" spans="1:33">
      <c r="A165" s="153"/>
      <c r="B165" s="6">
        <v>6</v>
      </c>
      <c r="C165" s="6" t="s">
        <v>151</v>
      </c>
      <c r="D165" s="6">
        <f t="shared" si="68"/>
        <v>930</v>
      </c>
      <c r="E165" s="67">
        <f>X$3</f>
        <v>1773.2</v>
      </c>
      <c r="F165" s="46">
        <f>$X$4-AF165</f>
        <v>702.22</v>
      </c>
      <c r="G165" s="46">
        <f>IF(AE165-$X$5&lt;0,1,AE165-$X$5)</f>
        <v>1</v>
      </c>
      <c r="H165" s="49">
        <f>IF(E165-G165&lt;0,-1,IF(D165-F165&lt;0,1,IF(E165-G165*2&lt;0,-2,IF(D165-F165*2&lt;0,2,IF(E165-G165*3&lt;0,-3,IF(D165-F165*3&lt;0,3,IF(E165-G165*4&lt;0,-4,-9)))))))</f>
        <v>2</v>
      </c>
      <c r="I165" s="46">
        <f>E165-ROUNDUP(D165/F165,0)*G165</f>
        <v>1771.2</v>
      </c>
      <c r="J165" s="68"/>
      <c r="K165" s="68"/>
      <c r="L165" s="68"/>
      <c r="M165" s="68"/>
      <c r="N165" s="68"/>
      <c r="O165" s="68"/>
      <c r="P165" s="68"/>
      <c r="Q165" s="58" t="s">
        <v>152</v>
      </c>
      <c r="R165" s="59">
        <v>6</v>
      </c>
      <c r="S165" s="59">
        <v>180</v>
      </c>
      <c r="T165" s="59">
        <v>180</v>
      </c>
      <c r="U165" s="59">
        <v>100</v>
      </c>
      <c r="V165" s="60">
        <v>120</v>
      </c>
      <c r="W165" s="60">
        <v>360</v>
      </c>
      <c r="X165" s="60">
        <f t="shared" si="58"/>
        <v>760</v>
      </c>
      <c r="Y165" s="55">
        <v>10</v>
      </c>
      <c r="Z165" s="54">
        <v>4.5814000000000004</v>
      </c>
      <c r="AA165" s="55">
        <v>6.4884000000000004</v>
      </c>
      <c r="AB165" s="55">
        <v>11.9937</v>
      </c>
      <c r="AC165" s="55">
        <f t="shared" si="63"/>
        <v>33.063500000000005</v>
      </c>
      <c r="AD165" s="61">
        <f t="shared" si="60"/>
        <v>930</v>
      </c>
      <c r="AE165" s="72">
        <f t="shared" si="66"/>
        <v>543.6</v>
      </c>
      <c r="AF165" s="63">
        <f t="shared" si="67"/>
        <v>486</v>
      </c>
      <c r="AG165" s="61">
        <f>ROUND(W165+AB165*($Q$3-1),0)*1.03</f>
        <v>914.64</v>
      </c>
    </row>
    <row r="166" spans="1:33" ht="14.1" customHeight="1">
      <c r="A166" s="151" t="s">
        <v>205</v>
      </c>
      <c r="B166" s="6">
        <v>1</v>
      </c>
      <c r="C166" s="6" t="s">
        <v>205</v>
      </c>
      <c r="D166" s="6">
        <f t="shared" si="68"/>
        <v>1080</v>
      </c>
      <c r="E166" s="71">
        <f>$S$3</f>
        <v>2272.92</v>
      </c>
      <c r="F166" s="46">
        <f>$S$4-AF166</f>
        <v>1263.96</v>
      </c>
      <c r="G166" s="46">
        <f>IF(AE166-$S$5&lt;0,1,AE166-$S$5)</f>
        <v>1</v>
      </c>
      <c r="H166" s="49">
        <f>IF(D166-F166&lt;0,1,IF(E166-G166&lt;0,-1,IF(D166-F166*2&lt;0,2,IF(E166-G166*2&lt;0,-2,IF(D166-F166*3&lt;0,3,IF(E166-G166*3&lt;0,-3,IF(D166-F166*4&lt;0,4,IF(E166-G166*4&lt;0,-4,-9))))))))</f>
        <v>1</v>
      </c>
      <c r="I166" s="46">
        <f>E166-(ROUNDUP(D166/F166,0)-1)*G166</f>
        <v>2272.92</v>
      </c>
      <c r="J166" s="68"/>
      <c r="K166" s="68"/>
      <c r="L166" s="68"/>
      <c r="M166" s="68"/>
      <c r="N166" s="68"/>
      <c r="O166" s="68"/>
      <c r="P166" s="68"/>
      <c r="Q166" s="58" t="s">
        <v>13</v>
      </c>
      <c r="R166" s="59">
        <v>6</v>
      </c>
      <c r="S166" s="59">
        <v>204</v>
      </c>
      <c r="T166" s="60">
        <v>280</v>
      </c>
      <c r="U166" s="60">
        <v>150</v>
      </c>
      <c r="V166" s="60">
        <v>160</v>
      </c>
      <c r="W166" s="60">
        <v>500</v>
      </c>
      <c r="X166" s="60">
        <f t="shared" si="58"/>
        <v>1090</v>
      </c>
      <c r="Y166" s="54">
        <v>10</v>
      </c>
      <c r="Z166" s="54">
        <v>4.5</v>
      </c>
      <c r="AA166" s="54">
        <v>3.5</v>
      </c>
      <c r="AB166" s="54">
        <v>15</v>
      </c>
      <c r="AC166" s="54">
        <v>33</v>
      </c>
      <c r="AD166" s="61">
        <f t="shared" si="60"/>
        <v>1080</v>
      </c>
      <c r="AE166" s="72">
        <f t="shared" si="66"/>
        <v>626.4</v>
      </c>
      <c r="AF166" s="61">
        <f t="shared" si="67"/>
        <v>376.8</v>
      </c>
      <c r="AG166" s="61">
        <f t="shared" ref="AG166:AG189" si="69">ROUND(W166+AB166*($Q$3-1),0)</f>
        <v>1160</v>
      </c>
    </row>
    <row r="167" spans="1:33">
      <c r="A167" s="152"/>
      <c r="B167" s="6">
        <v>2</v>
      </c>
      <c r="C167" s="62" t="s">
        <v>126</v>
      </c>
      <c r="D167" s="6">
        <f t="shared" si="68"/>
        <v>678</v>
      </c>
      <c r="E167" s="71">
        <f>T$3</f>
        <v>2228.2800000000002</v>
      </c>
      <c r="F167" s="46">
        <f>$T$4-AF167</f>
        <v>1182.17</v>
      </c>
      <c r="G167" s="46">
        <f>IF(AE167-$T$5&lt;0,1,AE167-$T$5)</f>
        <v>1</v>
      </c>
      <c r="H167" s="49">
        <f>IF(E167-G167&lt;0,-1,IF(D167-F167&lt;0,1,IF(E167-G167*2&lt;0,-2,IF(D167-F167*2&lt;0,2,IF(E167-G167*3&lt;0,-3,IF(D167-F167*3&lt;0,3,IF(E167-G167*4&lt;0,-4,-9)))))))</f>
        <v>1</v>
      </c>
      <c r="I167" s="46">
        <f>E167-ROUNDUP(D167/F167,0)*G167</f>
        <v>2227.2800000000002</v>
      </c>
      <c r="J167" s="68"/>
      <c r="K167" s="68"/>
      <c r="L167" s="68"/>
      <c r="M167" s="68"/>
      <c r="N167" s="68"/>
      <c r="O167" s="68"/>
      <c r="P167" s="68"/>
      <c r="Q167" s="58" t="s">
        <v>153</v>
      </c>
      <c r="R167" s="59">
        <v>5</v>
      </c>
      <c r="S167" s="59">
        <v>124</v>
      </c>
      <c r="T167" s="59">
        <v>100</v>
      </c>
      <c r="U167" s="59">
        <v>1</v>
      </c>
      <c r="V167" s="60">
        <v>100</v>
      </c>
      <c r="W167" s="59">
        <v>120</v>
      </c>
      <c r="X167" s="59">
        <f t="shared" si="58"/>
        <v>321</v>
      </c>
      <c r="Y167" s="54">
        <v>8</v>
      </c>
      <c r="Z167" s="54"/>
      <c r="AA167" s="55">
        <v>5.4726999999999997</v>
      </c>
      <c r="AB167" s="54">
        <v>9</v>
      </c>
      <c r="AC167" s="54">
        <f t="shared" ref="AC167:AC189" si="70">AB167+AA167+Z167+Y167</f>
        <v>22.4727</v>
      </c>
      <c r="AD167" s="61">
        <f t="shared" si="60"/>
        <v>678</v>
      </c>
      <c r="AE167" s="72">
        <f t="shared" si="66"/>
        <v>1.8</v>
      </c>
      <c r="AF167" s="61">
        <f>ROUND(V167+AA167*($Q$3-1),0)*1.2*1.1</f>
        <v>450.12</v>
      </c>
      <c r="AG167" s="61">
        <f t="shared" si="69"/>
        <v>516</v>
      </c>
    </row>
    <row r="168" spans="1:33">
      <c r="A168" s="152"/>
      <c r="B168" s="6">
        <v>3</v>
      </c>
      <c r="C168" s="6" t="s">
        <v>206</v>
      </c>
      <c r="D168" s="6">
        <f t="shared" si="68"/>
        <v>708</v>
      </c>
      <c r="E168" s="71">
        <f>U$3</f>
        <v>1687.64</v>
      </c>
      <c r="F168" s="46">
        <f>$U$4-AF168</f>
        <v>1466.96</v>
      </c>
      <c r="G168" s="46">
        <f>IF(AE168-$U$5&lt;0,1,AE168-$U$5)</f>
        <v>1</v>
      </c>
      <c r="H168" s="49">
        <f>IF(D168-F168&lt;0,1,IF(E168-G168&lt;0,-1,IF(D168-F168*2&lt;0,2,IF(E168-G168*2&lt;0,-2,IF(D168-F168*3&lt;0,3,IF(E168-G168*3&lt;0,-3,IF(D168-F168*4&lt;0,4,IF(E168-G168*4&lt;0,-4,-9))))))))</f>
        <v>1</v>
      </c>
      <c r="I168" s="46">
        <f>E168-(ROUNDUP(D168/F168,0)-1)*G168</f>
        <v>1687.64</v>
      </c>
      <c r="J168" s="68"/>
      <c r="K168" s="68"/>
      <c r="L168" s="68"/>
      <c r="M168" s="68"/>
      <c r="N168" s="68"/>
      <c r="O168" s="68"/>
      <c r="P168" s="68"/>
      <c r="Q168" s="58" t="s">
        <v>163</v>
      </c>
      <c r="R168" s="59">
        <v>4</v>
      </c>
      <c r="S168" s="59">
        <v>112</v>
      </c>
      <c r="T168" s="59">
        <v>120</v>
      </c>
      <c r="U168" s="59">
        <v>79</v>
      </c>
      <c r="V168" s="59">
        <v>42</v>
      </c>
      <c r="W168" s="59">
        <v>90</v>
      </c>
      <c r="X168" s="59">
        <f t="shared" si="58"/>
        <v>331</v>
      </c>
      <c r="Y168" s="54">
        <v>8</v>
      </c>
      <c r="Z168" s="54">
        <v>5.3</v>
      </c>
      <c r="AA168" s="54">
        <v>2.8</v>
      </c>
      <c r="AB168" s="54">
        <v>6</v>
      </c>
      <c r="AC168" s="54">
        <f t="shared" si="70"/>
        <v>22.1</v>
      </c>
      <c r="AD168" s="61">
        <f t="shared" si="60"/>
        <v>708</v>
      </c>
      <c r="AE168" s="72">
        <f t="shared" si="66"/>
        <v>561.6</v>
      </c>
      <c r="AF168" s="61">
        <f>ROUND(V168+AA168*($Q$3-1),0)*1.2</f>
        <v>198</v>
      </c>
      <c r="AG168" s="61">
        <f t="shared" si="69"/>
        <v>354</v>
      </c>
    </row>
    <row r="169" spans="1:33">
      <c r="A169" s="152"/>
      <c r="B169" s="6">
        <v>4</v>
      </c>
      <c r="C169" s="62" t="s">
        <v>63</v>
      </c>
      <c r="D169" s="6">
        <f t="shared" si="68"/>
        <v>621</v>
      </c>
      <c r="E169" s="71">
        <f>V$3</f>
        <v>1886.04</v>
      </c>
      <c r="F169" s="46">
        <f>$V$4-AF169</f>
        <v>1454.4299999999998</v>
      </c>
      <c r="G169" s="46">
        <f>IF(AE169-$V$5&lt;0,1,AE169-$V$5)</f>
        <v>1</v>
      </c>
      <c r="H169" s="49">
        <f>IF(E169-G169&lt;0,-1,IF(D169-F169&lt;0,1,IF(E169-G169*2&lt;0,-2,IF(D169-F169*2&lt;0,2,IF(E169-G169*3&lt;0,-3,IF(D169-F169*3&lt;0,3,IF(E169-G169*4&lt;0,-4,-9)))))))</f>
        <v>1</v>
      </c>
      <c r="I169" s="46">
        <f>E169-ROUNDUP(D169/F169,0)*G169</f>
        <v>1885.04</v>
      </c>
      <c r="J169" s="68"/>
      <c r="K169" s="68"/>
      <c r="L169" s="68"/>
      <c r="M169" s="68"/>
      <c r="N169" s="68"/>
      <c r="O169" s="68"/>
      <c r="P169" s="68"/>
      <c r="Q169" s="58" t="s">
        <v>56</v>
      </c>
      <c r="R169" s="59">
        <v>4</v>
      </c>
      <c r="S169" s="59">
        <v>116</v>
      </c>
      <c r="T169" s="59">
        <v>150</v>
      </c>
      <c r="U169" s="60">
        <v>200</v>
      </c>
      <c r="V169" s="59">
        <v>1</v>
      </c>
      <c r="W169" s="59">
        <v>180</v>
      </c>
      <c r="X169" s="59">
        <f t="shared" si="58"/>
        <v>531</v>
      </c>
      <c r="Y169" s="54">
        <v>6</v>
      </c>
      <c r="Z169" s="54">
        <v>6.1</v>
      </c>
      <c r="AA169" s="54"/>
      <c r="AB169" s="55">
        <v>11</v>
      </c>
      <c r="AC169" s="54">
        <f t="shared" si="70"/>
        <v>23.1</v>
      </c>
      <c r="AD169" s="61">
        <f t="shared" si="60"/>
        <v>621</v>
      </c>
      <c r="AE169" s="74">
        <f t="shared" si="66"/>
        <v>842.4</v>
      </c>
      <c r="AF169" s="61">
        <f>ROUND(V169+AA169*($Q$3-1),0)*1.2</f>
        <v>1.2</v>
      </c>
      <c r="AG169" s="61">
        <f t="shared" si="69"/>
        <v>664</v>
      </c>
    </row>
    <row r="170" spans="1:33">
      <c r="A170" s="152"/>
      <c r="B170" s="6">
        <v>5</v>
      </c>
      <c r="C170" s="6" t="s">
        <v>122</v>
      </c>
      <c r="D170" s="6">
        <f t="shared" si="68"/>
        <v>960</v>
      </c>
      <c r="E170" s="73">
        <f>W$3</f>
        <v>2131.56</v>
      </c>
      <c r="F170" s="46">
        <f>$W$4-AF170</f>
        <v>984.6400000000001</v>
      </c>
      <c r="G170" s="46">
        <f>IF(AE170-$W$5&lt;0,1,AE170-$W$5)</f>
        <v>145.34000000000003</v>
      </c>
      <c r="H170" s="49">
        <f>IF(D170-F170&lt;0,1,IF(E170-G170&lt;0,-1,IF(D170-F170*2&lt;0,2,IF(E170-G170*2&lt;0,-2,IF(D170-F170*3&lt;0,3,IF(E170-G170*3&lt;0,-3,IF(D170-F170*4&lt;0,4,IF(E170-G170*4&lt;0,-4,-9))))))))</f>
        <v>1</v>
      </c>
      <c r="I170" s="46">
        <f>E170-(ROUNDUP(D170/F170,0)-1)*G170</f>
        <v>2131.56</v>
      </c>
      <c r="J170" s="68"/>
      <c r="K170" s="68"/>
      <c r="L170" s="68"/>
      <c r="M170" s="68"/>
      <c r="N170" s="68"/>
      <c r="O170" s="68"/>
      <c r="P170" s="68"/>
      <c r="Q170" s="58" t="s">
        <v>130</v>
      </c>
      <c r="R170" s="59">
        <v>6</v>
      </c>
      <c r="S170" s="59">
        <v>160</v>
      </c>
      <c r="T170" s="59">
        <v>200</v>
      </c>
      <c r="U170" s="59">
        <v>88</v>
      </c>
      <c r="V170" s="60">
        <v>104</v>
      </c>
      <c r="W170" s="59">
        <v>270</v>
      </c>
      <c r="X170" s="59">
        <f t="shared" ref="X170:X189" si="71">W170+V170+U170+T170</f>
        <v>662</v>
      </c>
      <c r="Y170" s="55">
        <v>10</v>
      </c>
      <c r="Z170" s="54">
        <v>4.4000000000000004</v>
      </c>
      <c r="AA170" s="55">
        <v>5.2</v>
      </c>
      <c r="AB170" s="54">
        <v>10</v>
      </c>
      <c r="AC170" s="54">
        <f t="shared" si="70"/>
        <v>29.6</v>
      </c>
      <c r="AD170" s="61">
        <f t="shared" ref="AD170:AD195" si="72">D170</f>
        <v>960</v>
      </c>
      <c r="AE170" s="72">
        <f t="shared" si="66"/>
        <v>507.6</v>
      </c>
      <c r="AF170" s="61">
        <f>ROUND(V170+AA170*($Q$3-1),0)*1.2</f>
        <v>399.59999999999997</v>
      </c>
      <c r="AG170" s="61">
        <f t="shared" si="69"/>
        <v>710</v>
      </c>
    </row>
    <row r="171" spans="1:33">
      <c r="A171" s="153"/>
      <c r="B171" s="6">
        <v>6</v>
      </c>
      <c r="C171" s="6" t="s">
        <v>58</v>
      </c>
      <c r="D171" s="6">
        <f t="shared" si="68"/>
        <v>864</v>
      </c>
      <c r="E171" s="71">
        <f>X$3</f>
        <v>1773.2</v>
      </c>
      <c r="F171" s="46">
        <f>$X$4-AF171</f>
        <v>919.42000000000007</v>
      </c>
      <c r="G171" s="46">
        <f>IF(AE171-$X$5&lt;0,1,AE171-$X$5)</f>
        <v>1</v>
      </c>
      <c r="H171" s="49">
        <f>IF(E171-G171&lt;0,-1,IF(D171-F171&lt;0,1,IF(E171-G171*2&lt;0,-2,IF(D171-F171*2&lt;0,2,IF(E171-G171*3&lt;0,-3,IF(D171-F171*3&lt;0,3,IF(E171-G171*4&lt;0,-4,-9)))))))</f>
        <v>1</v>
      </c>
      <c r="I171" s="46">
        <f>E171-ROUNDUP(D171/F171,0)*G171</f>
        <v>1772.2</v>
      </c>
      <c r="J171" s="68"/>
      <c r="K171" s="68"/>
      <c r="L171" s="68"/>
      <c r="M171" s="68"/>
      <c r="N171" s="68"/>
      <c r="O171" s="68"/>
      <c r="P171" s="68"/>
      <c r="Q171" s="58" t="s">
        <v>59</v>
      </c>
      <c r="R171" s="59">
        <v>5</v>
      </c>
      <c r="S171" s="59">
        <v>164</v>
      </c>
      <c r="T171" s="59">
        <v>180</v>
      </c>
      <c r="U171" s="59">
        <v>118</v>
      </c>
      <c r="V171" s="59">
        <v>70</v>
      </c>
      <c r="W171" s="60">
        <v>330</v>
      </c>
      <c r="X171" s="59">
        <f t="shared" si="71"/>
        <v>698</v>
      </c>
      <c r="Y171" s="54">
        <v>9</v>
      </c>
      <c r="Z171" s="54">
        <v>5.9</v>
      </c>
      <c r="AA171" s="54">
        <v>3.5</v>
      </c>
      <c r="AB171" s="55">
        <v>11</v>
      </c>
      <c r="AC171" s="54">
        <f t="shared" si="70"/>
        <v>29.4</v>
      </c>
      <c r="AD171" s="61">
        <f t="shared" si="72"/>
        <v>864</v>
      </c>
      <c r="AE171" s="72">
        <f t="shared" si="66"/>
        <v>680.4</v>
      </c>
      <c r="AF171" s="61">
        <f>ROUND(V171+AA171*($Q$3-1),0)*1.2</f>
        <v>268.8</v>
      </c>
      <c r="AG171" s="61">
        <f t="shared" si="69"/>
        <v>814</v>
      </c>
    </row>
    <row r="172" spans="1:33" ht="14.1" customHeight="1">
      <c r="A172" s="151" t="s">
        <v>122</v>
      </c>
      <c r="B172" s="6">
        <v>1</v>
      </c>
      <c r="C172" s="6" t="s">
        <v>122</v>
      </c>
      <c r="D172" s="6">
        <f t="shared" si="68"/>
        <v>960</v>
      </c>
      <c r="E172" s="71">
        <f>$S$3</f>
        <v>2272.92</v>
      </c>
      <c r="F172" s="46">
        <f>$S$4-AF172</f>
        <v>1041.3600000000001</v>
      </c>
      <c r="G172" s="46">
        <f>IF(AE172-$S$5&lt;0,1,AE172-$S$5)</f>
        <v>1</v>
      </c>
      <c r="H172" s="49">
        <f>IF(D172-F172&lt;0,1,IF(E172-G172&lt;0,-1,IF(D172-F172*2&lt;0,2,IF(E172-G172*2&lt;0,-2,IF(D172-F172*3&lt;0,3,IF(E172-G172*3&lt;0,-3,IF(D172-F172*4&lt;0,4,IF(E172-G172*4&lt;0,-4,-9))))))))</f>
        <v>1</v>
      </c>
      <c r="I172" s="46">
        <f>E172-(ROUNDUP(D172/F172,0)-1)*G172</f>
        <v>2272.92</v>
      </c>
      <c r="J172" s="68"/>
      <c r="K172" s="68"/>
      <c r="L172" s="68"/>
      <c r="M172" s="68"/>
      <c r="N172" s="68"/>
      <c r="O172" s="68"/>
      <c r="P172" s="68"/>
      <c r="Q172" s="58" t="s">
        <v>130</v>
      </c>
      <c r="R172" s="59">
        <v>6</v>
      </c>
      <c r="S172" s="59">
        <v>160</v>
      </c>
      <c r="T172" s="59">
        <v>200</v>
      </c>
      <c r="U172" s="59">
        <v>88</v>
      </c>
      <c r="V172" s="60">
        <v>104</v>
      </c>
      <c r="W172" s="59">
        <v>270</v>
      </c>
      <c r="X172" s="59">
        <f t="shared" si="71"/>
        <v>662</v>
      </c>
      <c r="Y172" s="55">
        <v>10</v>
      </c>
      <c r="Z172" s="54">
        <v>4.4000000000000004</v>
      </c>
      <c r="AA172" s="55">
        <v>5.2</v>
      </c>
      <c r="AB172" s="54">
        <v>10</v>
      </c>
      <c r="AC172" s="54">
        <f t="shared" si="70"/>
        <v>29.6</v>
      </c>
      <c r="AD172" s="61">
        <f t="shared" si="72"/>
        <v>960</v>
      </c>
      <c r="AE172" s="72">
        <f t="shared" ref="AE172:AE189" si="73">ROUND(U172+Z172*($Q$3-1),0)*1.5</f>
        <v>423</v>
      </c>
      <c r="AF172" s="61">
        <f t="shared" ref="AF172:AF177" si="74">ROUND(V172+AA172*($Q$3-1),0)*1.8</f>
        <v>599.4</v>
      </c>
      <c r="AG172" s="61">
        <f t="shared" si="69"/>
        <v>710</v>
      </c>
    </row>
    <row r="173" spans="1:33">
      <c r="A173" s="152"/>
      <c r="B173" s="6">
        <v>2</v>
      </c>
      <c r="C173" s="6" t="s">
        <v>246</v>
      </c>
      <c r="D173" s="6">
        <f t="shared" si="68"/>
        <v>708</v>
      </c>
      <c r="E173" s="71">
        <f>T$3</f>
        <v>2228.2800000000002</v>
      </c>
      <c r="F173" s="46">
        <f>$T$4-AF173</f>
        <v>1090.4899999999998</v>
      </c>
      <c r="G173" s="46">
        <f>IF(AE173-$T$5&lt;0,1,AE173-$T$5)</f>
        <v>1</v>
      </c>
      <c r="H173" s="49">
        <f>IF(E173-G173&lt;0,-1,IF(D173-F173&lt;0,1,IF(E173-G173*2&lt;0,-2,IF(D173-F173*2&lt;0,2,IF(E173-G173*3&lt;0,-3,IF(D173-F173*3&lt;0,3,IF(E173-G173*4&lt;0,-4,-9)))))))</f>
        <v>1</v>
      </c>
      <c r="I173" s="46">
        <f>E173-ROUNDUP(D173/F173,0)*G173</f>
        <v>2227.2800000000002</v>
      </c>
      <c r="J173" s="68"/>
      <c r="K173" s="68"/>
      <c r="L173" s="68"/>
      <c r="M173" s="68"/>
      <c r="N173" s="68"/>
      <c r="O173" s="68"/>
      <c r="P173" s="68"/>
      <c r="Q173" s="58" t="s">
        <v>17</v>
      </c>
      <c r="R173" s="59">
        <v>5</v>
      </c>
      <c r="S173" s="59">
        <v>120</v>
      </c>
      <c r="T173" s="59">
        <v>120</v>
      </c>
      <c r="U173" s="59">
        <v>90</v>
      </c>
      <c r="V173" s="59">
        <v>90</v>
      </c>
      <c r="W173" s="59">
        <v>100</v>
      </c>
      <c r="X173" s="59">
        <f t="shared" si="71"/>
        <v>400</v>
      </c>
      <c r="Y173" s="54">
        <v>8</v>
      </c>
      <c r="Z173" s="54">
        <v>4.7872000000000003</v>
      </c>
      <c r="AA173" s="54">
        <v>4.7872000000000003</v>
      </c>
      <c r="AB173" s="54">
        <v>8</v>
      </c>
      <c r="AC173" s="55">
        <f t="shared" si="70"/>
        <v>25.574400000000001</v>
      </c>
      <c r="AD173" s="61">
        <f t="shared" si="72"/>
        <v>708</v>
      </c>
      <c r="AE173" s="72">
        <f t="shared" si="73"/>
        <v>451.5</v>
      </c>
      <c r="AF173" s="61">
        <f t="shared" si="74"/>
        <v>541.80000000000007</v>
      </c>
      <c r="AG173" s="61">
        <f t="shared" si="69"/>
        <v>452</v>
      </c>
    </row>
    <row r="174" spans="1:33">
      <c r="A174" s="152"/>
      <c r="B174" s="6">
        <v>3</v>
      </c>
      <c r="C174" s="6" t="s">
        <v>136</v>
      </c>
      <c r="D174" s="6">
        <f t="shared" si="68"/>
        <v>708</v>
      </c>
      <c r="E174" s="71">
        <f>U$3</f>
        <v>1687.64</v>
      </c>
      <c r="F174" s="46">
        <f>$U$4-AF174</f>
        <v>1315.76</v>
      </c>
      <c r="G174" s="46">
        <f>IF(AE174-$U$5&lt;0,1,AE174-$U$5)</f>
        <v>1</v>
      </c>
      <c r="H174" s="49">
        <f>IF(D174-F174&lt;0,1,IF(E174-G174&lt;0,-1,IF(D174-F174*2&lt;0,2,IF(E174-G174*2&lt;0,-2,IF(D174-F174*3&lt;0,3,IF(E174-G174*3&lt;0,-3,IF(D174-F174*4&lt;0,4,IF(E174-G174*4&lt;0,-4,-9))))))))</f>
        <v>1</v>
      </c>
      <c r="I174" s="46">
        <f>E174-(ROUNDUP(D174/F174,0)-1)*G174</f>
        <v>1687.64</v>
      </c>
      <c r="J174" s="68"/>
      <c r="K174" s="68"/>
      <c r="L174" s="68"/>
      <c r="M174" s="68"/>
      <c r="N174" s="68"/>
      <c r="O174" s="68"/>
      <c r="P174" s="68"/>
      <c r="Q174" s="58" t="s">
        <v>245</v>
      </c>
      <c r="R174" s="59">
        <v>3</v>
      </c>
      <c r="S174" s="59">
        <v>112</v>
      </c>
      <c r="T174" s="59">
        <v>120</v>
      </c>
      <c r="U174" s="59">
        <v>72</v>
      </c>
      <c r="V174" s="59">
        <v>49</v>
      </c>
      <c r="W174" s="59">
        <v>90</v>
      </c>
      <c r="X174" s="59">
        <f t="shared" si="71"/>
        <v>331</v>
      </c>
      <c r="Y174" s="54">
        <v>8</v>
      </c>
      <c r="Z174" s="54">
        <v>4.8</v>
      </c>
      <c r="AA174" s="54">
        <v>3.3</v>
      </c>
      <c r="AB174" s="54">
        <v>6</v>
      </c>
      <c r="AC174" s="54">
        <f t="shared" si="70"/>
        <v>22.1</v>
      </c>
      <c r="AD174" s="61">
        <f t="shared" si="72"/>
        <v>708</v>
      </c>
      <c r="AE174" s="72">
        <f t="shared" si="73"/>
        <v>424.5</v>
      </c>
      <c r="AF174" s="61">
        <f t="shared" si="74"/>
        <v>349.2</v>
      </c>
      <c r="AG174" s="61">
        <f t="shared" si="69"/>
        <v>354</v>
      </c>
    </row>
    <row r="175" spans="1:33">
      <c r="A175" s="152"/>
      <c r="B175" s="6">
        <v>4</v>
      </c>
      <c r="C175" s="6" t="s">
        <v>18</v>
      </c>
      <c r="D175" s="6">
        <f t="shared" si="68"/>
        <v>642</v>
      </c>
      <c r="E175" s="71">
        <f>V$3</f>
        <v>1886.04</v>
      </c>
      <c r="F175" s="46">
        <f>$V$4-AF175</f>
        <v>1099.2299999999998</v>
      </c>
      <c r="G175" s="46">
        <f>IF(AE175-$V$5&lt;0,1,AE175-$V$5)</f>
        <v>1</v>
      </c>
      <c r="H175" s="49">
        <f>IF(E175-G175&lt;0,-1,IF(D175-F175&lt;0,1,IF(E175-G175*2&lt;0,-2,IF(D175-F175*2&lt;0,2,IF(E175-G175*3&lt;0,-3,IF(D175-F175*3&lt;0,3,IF(E175-G175*4&lt;0,-4,-9)))))))</f>
        <v>1</v>
      </c>
      <c r="I175" s="46">
        <f>E175-ROUNDUP(D175/F175,0)*G175</f>
        <v>1885.04</v>
      </c>
      <c r="J175" s="68"/>
      <c r="K175" s="68"/>
      <c r="L175" s="68"/>
      <c r="M175" s="68"/>
      <c r="N175" s="68"/>
      <c r="O175" s="68"/>
      <c r="P175" s="68"/>
      <c r="Q175" s="58" t="s">
        <v>19</v>
      </c>
      <c r="R175" s="59">
        <v>6</v>
      </c>
      <c r="S175" s="59">
        <v>132</v>
      </c>
      <c r="T175" s="59">
        <v>120</v>
      </c>
      <c r="U175" s="59">
        <v>112</v>
      </c>
      <c r="V175" s="59">
        <v>62</v>
      </c>
      <c r="W175" s="59">
        <v>210</v>
      </c>
      <c r="X175" s="59">
        <f t="shared" si="71"/>
        <v>504</v>
      </c>
      <c r="Y175" s="54">
        <v>7</v>
      </c>
      <c r="Z175" s="54">
        <v>5.5</v>
      </c>
      <c r="AA175" s="54">
        <v>3.1</v>
      </c>
      <c r="AB175" s="54">
        <v>9</v>
      </c>
      <c r="AC175" s="54">
        <f t="shared" si="70"/>
        <v>24.6</v>
      </c>
      <c r="AD175" s="61">
        <f t="shared" si="72"/>
        <v>642</v>
      </c>
      <c r="AE175" s="72">
        <f t="shared" si="73"/>
        <v>531</v>
      </c>
      <c r="AF175" s="61">
        <f t="shared" si="74"/>
        <v>356.40000000000003</v>
      </c>
      <c r="AG175" s="61">
        <f t="shared" si="69"/>
        <v>606</v>
      </c>
    </row>
    <row r="176" spans="1:33">
      <c r="A176" s="152"/>
      <c r="B176" s="6">
        <v>5</v>
      </c>
      <c r="C176" s="6" t="s">
        <v>52</v>
      </c>
      <c r="D176" s="6">
        <f t="shared" si="68"/>
        <v>960</v>
      </c>
      <c r="E176" s="73">
        <f>W$3</f>
        <v>2131.56</v>
      </c>
      <c r="F176" s="46">
        <f>$W$4-AF176</f>
        <v>1015.24</v>
      </c>
      <c r="G176" s="46">
        <f>IF(AE176-$W$5&lt;0,1,AE176-$W$5)</f>
        <v>251.24</v>
      </c>
      <c r="H176" s="49">
        <f>IF(D176-F176&lt;0,1,IF(E176-G176&lt;0,-1,IF(D176-F176*2&lt;0,2,IF(E176-G176*2&lt;0,-2,IF(D176-F176*3&lt;0,3,IF(E176-G176*3&lt;0,-3,IF(D176-F176*4&lt;0,4,IF(E176-G176*4&lt;0,-4,-9))))))))</f>
        <v>1</v>
      </c>
      <c r="I176" s="46">
        <f>E176-(ROUNDUP(D176/F176,0)-1)*G176</f>
        <v>2131.56</v>
      </c>
      <c r="J176" s="68"/>
      <c r="K176" s="68"/>
      <c r="L176" s="68"/>
      <c r="M176" s="68"/>
      <c r="N176" s="68"/>
      <c r="O176" s="68"/>
      <c r="P176" s="68"/>
      <c r="Q176" s="58" t="s">
        <v>178</v>
      </c>
      <c r="R176" s="59">
        <v>6</v>
      </c>
      <c r="S176" s="59">
        <v>164</v>
      </c>
      <c r="T176" s="59">
        <v>200</v>
      </c>
      <c r="U176" s="59">
        <v>128</v>
      </c>
      <c r="V176" s="59">
        <v>64</v>
      </c>
      <c r="W176" s="59">
        <v>300</v>
      </c>
      <c r="X176" s="59">
        <f t="shared" si="71"/>
        <v>692</v>
      </c>
      <c r="Y176" s="55">
        <v>10</v>
      </c>
      <c r="Z176" s="54">
        <v>6.3929</v>
      </c>
      <c r="AA176" s="54">
        <v>3.1964000000000001</v>
      </c>
      <c r="AB176" s="54">
        <v>10</v>
      </c>
      <c r="AC176" s="54">
        <f t="shared" si="70"/>
        <v>29.589300000000001</v>
      </c>
      <c r="AD176" s="61">
        <f t="shared" si="72"/>
        <v>960</v>
      </c>
      <c r="AE176" s="72">
        <f t="shared" si="73"/>
        <v>613.5</v>
      </c>
      <c r="AF176" s="61">
        <f t="shared" si="74"/>
        <v>369</v>
      </c>
      <c r="AG176" s="61">
        <f t="shared" si="69"/>
        <v>740</v>
      </c>
    </row>
    <row r="177" spans="1:36">
      <c r="A177" s="153"/>
      <c r="B177" s="6">
        <v>6</v>
      </c>
      <c r="C177" s="62" t="s">
        <v>146</v>
      </c>
      <c r="D177" s="6">
        <f t="shared" si="68"/>
        <v>768</v>
      </c>
      <c r="E177" s="71">
        <f>X$3</f>
        <v>1773.2</v>
      </c>
      <c r="F177" s="46">
        <f>$X$4-AF177</f>
        <v>889.42000000000007</v>
      </c>
      <c r="G177" s="46">
        <f>IF(AE177-$X$5&lt;0,1,AE177-$X$5)</f>
        <v>1</v>
      </c>
      <c r="H177" s="49">
        <f>IF(E177-G177&lt;0,-1,IF(D177-F177&lt;0,1,IF(E177-G177*2&lt;0,-2,IF(D177-F177*2&lt;0,2,IF(E177-G177*3&lt;0,-3,IF(D177-F177*3&lt;0,3,IF(E177-G177*4&lt;0,-4,-9)))))))</f>
        <v>1</v>
      </c>
      <c r="I177" s="46">
        <f>E177-ROUNDUP(D177/F177,0)*G177</f>
        <v>1772.2</v>
      </c>
      <c r="J177" s="68"/>
      <c r="K177" s="68"/>
      <c r="L177" s="68"/>
      <c r="M177" s="68"/>
      <c r="N177" s="68"/>
      <c r="O177" s="68"/>
      <c r="P177" s="68"/>
      <c r="Q177" s="58" t="s">
        <v>142</v>
      </c>
      <c r="R177" s="59">
        <v>6</v>
      </c>
      <c r="S177" s="59">
        <v>156</v>
      </c>
      <c r="T177" s="59">
        <v>160</v>
      </c>
      <c r="U177" s="60">
        <v>190</v>
      </c>
      <c r="V177" s="59">
        <v>52</v>
      </c>
      <c r="W177" s="59">
        <v>300</v>
      </c>
      <c r="X177" s="60">
        <f t="shared" si="71"/>
        <v>702</v>
      </c>
      <c r="Y177" s="54">
        <v>8</v>
      </c>
      <c r="Z177" s="55">
        <v>9.5</v>
      </c>
      <c r="AA177" s="54">
        <v>2.6</v>
      </c>
      <c r="AB177" s="54">
        <v>8</v>
      </c>
      <c r="AC177" s="54">
        <f t="shared" si="70"/>
        <v>28.1</v>
      </c>
      <c r="AD177" s="61">
        <f t="shared" si="72"/>
        <v>768</v>
      </c>
      <c r="AE177" s="74">
        <f t="shared" si="73"/>
        <v>912</v>
      </c>
      <c r="AF177" s="61">
        <f t="shared" si="74"/>
        <v>298.8</v>
      </c>
      <c r="AG177" s="61">
        <f t="shared" si="69"/>
        <v>652</v>
      </c>
    </row>
    <row r="178" spans="1:36" ht="14.1" customHeight="1">
      <c r="A178" s="151" t="s">
        <v>58</v>
      </c>
      <c r="B178" s="46">
        <v>1</v>
      </c>
      <c r="C178" s="46" t="s">
        <v>58</v>
      </c>
      <c r="D178" s="46">
        <f t="shared" si="68"/>
        <v>864</v>
      </c>
      <c r="E178" s="71">
        <f>$S$3</f>
        <v>2272.92</v>
      </c>
      <c r="F178" s="46">
        <f>$S$4-AF178</f>
        <v>1371.96</v>
      </c>
      <c r="G178" s="46">
        <f>IF(AE178-$S$5&lt;0,1,AE178-$S$5)</f>
        <v>1</v>
      </c>
      <c r="H178" s="49">
        <f>IF(D178-F178&lt;0,1,IF(E178-G178&lt;0,-1,IF(D178-F178*2&lt;0,2,IF(E178-G178*2&lt;0,-2,IF(D178-F178*3&lt;0,3,IF(E178-G178*3&lt;0,-3,IF(D178-F178*4&lt;0,4,IF(E178-G178*4&lt;0,-4,-9))))))))</f>
        <v>1</v>
      </c>
      <c r="I178" s="46">
        <f>E178-(ROUNDUP(D178/F178,0)-1)*G178</f>
        <v>2272.92</v>
      </c>
      <c r="J178" s="68"/>
      <c r="K178" s="68"/>
      <c r="L178" s="68"/>
      <c r="M178" s="68"/>
      <c r="N178" s="68"/>
      <c r="O178" s="68"/>
      <c r="P178" s="68"/>
      <c r="Q178" s="51" t="s">
        <v>59</v>
      </c>
      <c r="R178" s="52">
        <v>5</v>
      </c>
      <c r="S178" s="52">
        <v>164</v>
      </c>
      <c r="T178" s="52">
        <v>180</v>
      </c>
      <c r="U178" s="52">
        <v>118</v>
      </c>
      <c r="V178" s="52">
        <v>70</v>
      </c>
      <c r="W178" s="53">
        <v>330</v>
      </c>
      <c r="X178" s="52">
        <f t="shared" si="71"/>
        <v>698</v>
      </c>
      <c r="Y178" s="54">
        <v>9</v>
      </c>
      <c r="Z178" s="54">
        <v>5.9</v>
      </c>
      <c r="AA178" s="54">
        <v>3.5</v>
      </c>
      <c r="AB178" s="55">
        <v>11</v>
      </c>
      <c r="AC178" s="54">
        <f t="shared" si="70"/>
        <v>29.4</v>
      </c>
      <c r="AD178" s="61">
        <f t="shared" si="72"/>
        <v>864</v>
      </c>
      <c r="AE178" s="70">
        <f t="shared" si="73"/>
        <v>567</v>
      </c>
      <c r="AF178" s="56">
        <f t="shared" ref="AF178:AF189" si="75">ROUND(V178+AA178*($Q$3-1),0)*1.2</f>
        <v>268.8</v>
      </c>
      <c r="AG178" s="56">
        <f t="shared" si="69"/>
        <v>814</v>
      </c>
    </row>
    <row r="179" spans="1:36">
      <c r="A179" s="152"/>
      <c r="B179" s="46">
        <v>2</v>
      </c>
      <c r="C179" s="46" t="s">
        <v>7</v>
      </c>
      <c r="D179" s="46">
        <f t="shared" si="68"/>
        <v>774</v>
      </c>
      <c r="E179" s="71">
        <f>T$3</f>
        <v>2228.2800000000002</v>
      </c>
      <c r="F179" s="46">
        <f>$T$4-AF179</f>
        <v>1314.29</v>
      </c>
      <c r="G179" s="46">
        <f>IF(AE179-$T$5&lt;0,1,AE179-$T$5)</f>
        <v>1</v>
      </c>
      <c r="H179" s="49">
        <f>IF(E179-G179&lt;0,-1,IF(D179-F179&lt;0,1,IF(E179-G179*2&lt;0,-2,IF(D179-F179*2&lt;0,2,IF(E179-G179*3&lt;0,-3,IF(D179-F179*3&lt;0,3,IF(E179-G179*4&lt;0,-4,-9)))))))</f>
        <v>1</v>
      </c>
      <c r="I179" s="46">
        <f>E179-ROUNDUP(D179/F179,0)*G179</f>
        <v>2227.2800000000002</v>
      </c>
      <c r="J179" s="68"/>
      <c r="K179" s="68"/>
      <c r="L179" s="68"/>
      <c r="M179" s="68"/>
      <c r="N179" s="68"/>
      <c r="O179" s="68"/>
      <c r="P179" s="68"/>
      <c r="Q179" s="51" t="s">
        <v>17</v>
      </c>
      <c r="R179" s="52">
        <v>5</v>
      </c>
      <c r="S179" s="52">
        <v>120</v>
      </c>
      <c r="T179" s="52">
        <v>120</v>
      </c>
      <c r="U179" s="52">
        <v>100</v>
      </c>
      <c r="V179" s="52">
        <v>80</v>
      </c>
      <c r="W179" s="52">
        <v>100</v>
      </c>
      <c r="X179" s="52">
        <f t="shared" si="71"/>
        <v>400</v>
      </c>
      <c r="Y179" s="54">
        <v>9</v>
      </c>
      <c r="Z179" s="54">
        <v>5.0892999999999997</v>
      </c>
      <c r="AA179" s="54">
        <v>4.1963999999999997</v>
      </c>
      <c r="AB179" s="54">
        <v>7</v>
      </c>
      <c r="AC179" s="55">
        <f t="shared" si="70"/>
        <v>25.285699999999999</v>
      </c>
      <c r="AD179" s="61">
        <f t="shared" si="72"/>
        <v>774</v>
      </c>
      <c r="AE179" s="70">
        <f t="shared" si="73"/>
        <v>486</v>
      </c>
      <c r="AF179" s="56">
        <f t="shared" si="75"/>
        <v>318</v>
      </c>
      <c r="AG179" s="56">
        <f t="shared" si="69"/>
        <v>408</v>
      </c>
    </row>
    <row r="180" spans="1:36">
      <c r="A180" s="152"/>
      <c r="B180" s="46">
        <v>3</v>
      </c>
      <c r="C180" s="46" t="s">
        <v>63</v>
      </c>
      <c r="D180" s="46">
        <f t="shared" si="68"/>
        <v>621</v>
      </c>
      <c r="E180" s="71">
        <f>U$3</f>
        <v>1687.64</v>
      </c>
      <c r="F180" s="46">
        <f>$U$4-AF180</f>
        <v>1663.76</v>
      </c>
      <c r="G180" s="46">
        <f>IF(AE180-$U$5&lt;0,1,AE180-$U$5)</f>
        <v>82.5</v>
      </c>
      <c r="H180" s="49">
        <f>IF(D180-F180&lt;0,1,IF(E180-G180&lt;0,-1,IF(D180-F180*2&lt;0,2,IF(E180-G180*2&lt;0,-2,IF(D180-F180*3&lt;0,3,IF(E180-G180*3&lt;0,-3,IF(D180-F180*4&lt;0,4,IF(E180-G180*4&lt;0,-4,-9))))))))</f>
        <v>1</v>
      </c>
      <c r="I180" s="46">
        <f>E180-(ROUNDUP(D180/F180,0)-1)*G180</f>
        <v>1687.64</v>
      </c>
      <c r="J180" s="68"/>
      <c r="K180" s="68"/>
      <c r="L180" s="68"/>
      <c r="M180" s="68"/>
      <c r="N180" s="68"/>
      <c r="O180" s="68"/>
      <c r="P180" s="68"/>
      <c r="Q180" s="51" t="s">
        <v>56</v>
      </c>
      <c r="R180" s="52">
        <v>4</v>
      </c>
      <c r="S180" s="52">
        <v>116</v>
      </c>
      <c r="T180" s="52">
        <v>150</v>
      </c>
      <c r="U180" s="53">
        <v>200</v>
      </c>
      <c r="V180" s="52">
        <v>1</v>
      </c>
      <c r="W180" s="52">
        <v>180</v>
      </c>
      <c r="X180" s="52">
        <f t="shared" si="71"/>
        <v>531</v>
      </c>
      <c r="Y180" s="54">
        <v>6</v>
      </c>
      <c r="Z180" s="54">
        <v>6.1</v>
      </c>
      <c r="AA180" s="54"/>
      <c r="AB180" s="55">
        <v>11</v>
      </c>
      <c r="AC180" s="54">
        <f t="shared" si="70"/>
        <v>23.1</v>
      </c>
      <c r="AD180" s="61">
        <f t="shared" si="72"/>
        <v>621</v>
      </c>
      <c r="AE180" s="70">
        <f t="shared" si="73"/>
        <v>702</v>
      </c>
      <c r="AF180" s="56">
        <f t="shared" si="75"/>
        <v>1.2</v>
      </c>
      <c r="AG180" s="56">
        <f t="shared" si="69"/>
        <v>664</v>
      </c>
    </row>
    <row r="181" spans="1:36">
      <c r="A181" s="152"/>
      <c r="B181" s="46">
        <v>4</v>
      </c>
      <c r="C181" s="46" t="s">
        <v>134</v>
      </c>
      <c r="D181" s="46">
        <f t="shared" si="68"/>
        <v>796.5</v>
      </c>
      <c r="E181" s="71">
        <f>V$3</f>
        <v>1886.04</v>
      </c>
      <c r="F181" s="46">
        <f>$V$4-AF181</f>
        <v>1314.03</v>
      </c>
      <c r="G181" s="46">
        <f>IF(AE181-$V$5&lt;0,1,AE181-$V$5)</f>
        <v>1</v>
      </c>
      <c r="H181" s="49">
        <f>IF(E181-G181&lt;0,-1,IF(D181-F181&lt;0,1,IF(E181-G181*2&lt;0,-2,IF(D181-F181*2&lt;0,2,IF(E181-G181*3&lt;0,-3,IF(D181-F181*3&lt;0,3,IF(E181-G181*4&lt;0,-4,-9)))))))</f>
        <v>1</v>
      </c>
      <c r="I181" s="46">
        <f>E181-ROUNDUP(D181/F181,0)*G181</f>
        <v>1885.04</v>
      </c>
      <c r="J181" s="68"/>
      <c r="K181" s="68"/>
      <c r="L181" s="68"/>
      <c r="M181" s="68"/>
      <c r="N181" s="68"/>
      <c r="O181" s="68"/>
      <c r="P181" s="68"/>
      <c r="Q181" s="51" t="s">
        <v>135</v>
      </c>
      <c r="R181" s="52">
        <v>4</v>
      </c>
      <c r="S181" s="52">
        <v>124</v>
      </c>
      <c r="T181" s="52">
        <v>135</v>
      </c>
      <c r="U181" s="52">
        <v>93</v>
      </c>
      <c r="V181" s="52">
        <v>30</v>
      </c>
      <c r="W181" s="52">
        <v>105</v>
      </c>
      <c r="X181" s="52">
        <f t="shared" si="71"/>
        <v>363</v>
      </c>
      <c r="Y181" s="54">
        <v>9</v>
      </c>
      <c r="Z181" s="54">
        <v>6.1111000000000004</v>
      </c>
      <c r="AA181" s="54">
        <v>2</v>
      </c>
      <c r="AB181" s="54">
        <v>7</v>
      </c>
      <c r="AC181" s="54">
        <f t="shared" si="70"/>
        <v>24.1111</v>
      </c>
      <c r="AD181" s="61">
        <f t="shared" si="72"/>
        <v>796.5</v>
      </c>
      <c r="AE181" s="70">
        <f t="shared" si="73"/>
        <v>543</v>
      </c>
      <c r="AF181" s="56">
        <f t="shared" si="75"/>
        <v>141.6</v>
      </c>
      <c r="AG181" s="56">
        <f t="shared" si="69"/>
        <v>413</v>
      </c>
    </row>
    <row r="182" spans="1:36">
      <c r="A182" s="152"/>
      <c r="B182" s="46">
        <v>5</v>
      </c>
      <c r="C182" s="46" t="s">
        <v>71</v>
      </c>
      <c r="D182" s="46">
        <f t="shared" si="68"/>
        <v>708</v>
      </c>
      <c r="E182" s="73">
        <f>W$3</f>
        <v>2131.56</v>
      </c>
      <c r="F182" s="46">
        <f>$W$4-AF182</f>
        <v>1129.8400000000001</v>
      </c>
      <c r="G182" s="46">
        <f>IF(AE182-$W$5&lt;0,1,AE182-$W$5)</f>
        <v>9.7400000000000091</v>
      </c>
      <c r="H182" s="49">
        <f>IF(D182-F182&lt;0,1,IF(E182-G182&lt;0,-1,IF(D182-F182*2&lt;0,2,IF(E182-G182*2&lt;0,-2,IF(D182-F182*3&lt;0,3,IF(E182-G182*3&lt;0,-3,IF(D182-F182*4&lt;0,4,IF(E182-G182*4&lt;0,-4,-9))))))))</f>
        <v>1</v>
      </c>
      <c r="I182" s="46">
        <f>E182-(ROUNDUP(D182/F182,0)-1)*G182</f>
        <v>2131.56</v>
      </c>
      <c r="J182" s="68"/>
      <c r="K182" s="68"/>
      <c r="L182" s="68"/>
      <c r="M182" s="68"/>
      <c r="N182" s="68"/>
      <c r="O182" s="68"/>
      <c r="P182" s="68"/>
      <c r="Q182" s="51" t="s">
        <v>138</v>
      </c>
      <c r="R182" s="52">
        <v>4</v>
      </c>
      <c r="S182" s="52">
        <v>112</v>
      </c>
      <c r="T182" s="52">
        <v>120</v>
      </c>
      <c r="U182" s="52">
        <v>63</v>
      </c>
      <c r="V182" s="52">
        <v>54</v>
      </c>
      <c r="W182" s="52">
        <v>90</v>
      </c>
      <c r="X182" s="52">
        <f t="shared" si="71"/>
        <v>327</v>
      </c>
      <c r="Y182" s="54">
        <v>8</v>
      </c>
      <c r="Z182" s="54">
        <v>4.2</v>
      </c>
      <c r="AA182" s="54">
        <v>3.6</v>
      </c>
      <c r="AB182" s="54">
        <v>6</v>
      </c>
      <c r="AC182" s="54">
        <f t="shared" si="70"/>
        <v>21.8</v>
      </c>
      <c r="AD182" s="61">
        <f t="shared" si="72"/>
        <v>708</v>
      </c>
      <c r="AE182" s="70">
        <f t="shared" si="73"/>
        <v>372</v>
      </c>
      <c r="AF182" s="56">
        <f t="shared" si="75"/>
        <v>254.39999999999998</v>
      </c>
      <c r="AG182" s="56">
        <f t="shared" si="69"/>
        <v>354</v>
      </c>
    </row>
    <row r="183" spans="1:36">
      <c r="A183" s="153"/>
      <c r="B183" s="46">
        <v>6</v>
      </c>
      <c r="C183" s="47" t="s">
        <v>147</v>
      </c>
      <c r="D183" s="46">
        <f t="shared" si="68"/>
        <v>930</v>
      </c>
      <c r="E183" s="71">
        <f>X$3</f>
        <v>1773.2</v>
      </c>
      <c r="F183" s="46">
        <f>$X$4-AF183</f>
        <v>881.02</v>
      </c>
      <c r="G183" s="46">
        <f>IF(AE183-$X$5&lt;0,1,AE183-$X$5)</f>
        <v>1</v>
      </c>
      <c r="H183" s="49">
        <f>IF(E183-G183&lt;0,-1,IF(D183-F183&lt;0,1,IF(E183-G183*2&lt;0,-2,IF(D183-F183*2&lt;0,2,IF(E183-G183*3&lt;0,-3,IF(D183-F183*3&lt;0,3,IF(E183-G183*4&lt;0,-4,-9)))))))</f>
        <v>2</v>
      </c>
      <c r="I183" s="46">
        <f>E183-ROUNDUP(D183/F183,0)*G183</f>
        <v>1771.2</v>
      </c>
      <c r="J183" s="68"/>
      <c r="K183" s="68"/>
      <c r="L183" s="68"/>
      <c r="M183" s="68"/>
      <c r="N183" s="68"/>
      <c r="O183" s="68"/>
      <c r="P183" s="68"/>
      <c r="Q183" s="51" t="s">
        <v>185</v>
      </c>
      <c r="R183" s="52">
        <v>6</v>
      </c>
      <c r="S183" s="52">
        <v>180</v>
      </c>
      <c r="T183" s="52">
        <v>180</v>
      </c>
      <c r="U183" s="53">
        <v>150</v>
      </c>
      <c r="V183" s="52">
        <v>80</v>
      </c>
      <c r="W183" s="53">
        <v>360</v>
      </c>
      <c r="X183" s="53">
        <f t="shared" si="71"/>
        <v>770</v>
      </c>
      <c r="Y183" s="55">
        <v>10</v>
      </c>
      <c r="Z183" s="55">
        <v>7.0857000000000001</v>
      </c>
      <c r="AA183" s="54">
        <v>4</v>
      </c>
      <c r="AB183" s="55">
        <v>12</v>
      </c>
      <c r="AC183" s="55">
        <f t="shared" si="70"/>
        <v>33.085700000000003</v>
      </c>
      <c r="AD183" s="61">
        <f t="shared" si="72"/>
        <v>930</v>
      </c>
      <c r="AE183" s="69">
        <f t="shared" si="73"/>
        <v>693</v>
      </c>
      <c r="AF183" s="56">
        <f t="shared" si="75"/>
        <v>307.2</v>
      </c>
      <c r="AG183" s="56">
        <f t="shared" si="69"/>
        <v>888</v>
      </c>
    </row>
    <row r="184" spans="1:36" ht="14.1" customHeight="1">
      <c r="A184" s="151" t="s">
        <v>6</v>
      </c>
      <c r="B184" s="46">
        <v>1</v>
      </c>
      <c r="C184" s="46" t="s">
        <v>6</v>
      </c>
      <c r="D184" s="46">
        <f t="shared" si="68"/>
        <v>642</v>
      </c>
      <c r="E184" s="71">
        <f>$S$3</f>
        <v>2272.92</v>
      </c>
      <c r="F184" s="46">
        <f>$S$4-AF184</f>
        <v>1281.96</v>
      </c>
      <c r="G184" s="46">
        <f>IF(AE184-$S$5&lt;0,1,AE184-$S$5)</f>
        <v>1</v>
      </c>
      <c r="H184" s="49">
        <f>IF(D184-F184&lt;0,1,IF(E184-G184&lt;0,-1,IF(D184-F184*2&lt;0,2,IF(E184-G184*2&lt;0,-2,IF(D184-F184*3&lt;0,3,IF(E184-G184*3&lt;0,-3,IF(D184-F184*4&lt;0,4,IF(E184-G184*4&lt;0,-4,-9))))))))</f>
        <v>1</v>
      </c>
      <c r="I184" s="46">
        <f>E184-(ROUNDUP(D184/F184,0)-1)*G184</f>
        <v>2272.92</v>
      </c>
      <c r="J184" s="68"/>
      <c r="K184" s="68"/>
      <c r="L184" s="68"/>
      <c r="M184" s="68"/>
      <c r="N184" s="68"/>
      <c r="O184" s="68"/>
      <c r="P184" s="68"/>
      <c r="Q184" s="51" t="s">
        <v>54</v>
      </c>
      <c r="R184" s="52">
        <v>4</v>
      </c>
      <c r="S184" s="52">
        <v>120</v>
      </c>
      <c r="T184" s="52">
        <v>120</v>
      </c>
      <c r="U184" s="52">
        <v>110</v>
      </c>
      <c r="V184" s="52">
        <v>110</v>
      </c>
      <c r="W184" s="53">
        <v>150</v>
      </c>
      <c r="X184" s="52">
        <f t="shared" si="71"/>
        <v>490</v>
      </c>
      <c r="Y184" s="54">
        <v>7</v>
      </c>
      <c r="Z184" s="54">
        <v>4.3</v>
      </c>
      <c r="AA184" s="54">
        <v>4.3</v>
      </c>
      <c r="AB184" s="55">
        <v>7</v>
      </c>
      <c r="AC184" s="54">
        <f t="shared" si="70"/>
        <v>22.6</v>
      </c>
      <c r="AD184" s="61">
        <f t="shared" si="72"/>
        <v>642</v>
      </c>
      <c r="AE184" s="70">
        <f t="shared" si="73"/>
        <v>448.5</v>
      </c>
      <c r="AF184" s="56">
        <f t="shared" si="75"/>
        <v>358.8</v>
      </c>
      <c r="AG184" s="56">
        <f t="shared" si="69"/>
        <v>458</v>
      </c>
    </row>
    <row r="185" spans="1:36">
      <c r="A185" s="152"/>
      <c r="B185" s="46">
        <v>2</v>
      </c>
      <c r="C185" s="46" t="s">
        <v>1</v>
      </c>
      <c r="D185" s="46">
        <f t="shared" si="68"/>
        <v>672</v>
      </c>
      <c r="E185" s="71">
        <f>T$3</f>
        <v>2228.2800000000002</v>
      </c>
      <c r="F185" s="46">
        <f>$T$4-AF185</f>
        <v>1182.29</v>
      </c>
      <c r="G185" s="46">
        <f>IF(AE185-$T$5&lt;0,1,AE185-$T$5)</f>
        <v>1</v>
      </c>
      <c r="H185" s="49">
        <f>IF(E185-G185&lt;0,-1,IF(D185-F185&lt;0,1,IF(E185-G185*2&lt;0,-2,IF(D185-F185*2&lt;0,2,IF(E185-G185*3&lt;0,-3,IF(D185-F185*3&lt;0,3,IF(E185-G185*4&lt;0,-4,-9)))))))</f>
        <v>1</v>
      </c>
      <c r="I185" s="46">
        <f>E185-ROUNDUP(D185/F185,0)*G185</f>
        <v>2227.2800000000002</v>
      </c>
      <c r="J185" s="68"/>
      <c r="K185" s="68"/>
      <c r="L185" s="68"/>
      <c r="M185" s="68"/>
      <c r="N185" s="68"/>
      <c r="O185" s="68"/>
      <c r="P185" s="68"/>
      <c r="Q185" s="51" t="s">
        <v>45</v>
      </c>
      <c r="R185" s="52">
        <v>6</v>
      </c>
      <c r="S185" s="52">
        <v>156</v>
      </c>
      <c r="T185" s="52">
        <v>140</v>
      </c>
      <c r="U185" s="52">
        <v>80</v>
      </c>
      <c r="V185" s="52">
        <v>120</v>
      </c>
      <c r="W185" s="52">
        <v>450</v>
      </c>
      <c r="X185" s="52">
        <f t="shared" si="71"/>
        <v>790</v>
      </c>
      <c r="Y185" s="54">
        <v>7</v>
      </c>
      <c r="Z185" s="54">
        <v>3.1</v>
      </c>
      <c r="AA185" s="54">
        <v>5.8</v>
      </c>
      <c r="AB185" s="54">
        <v>11</v>
      </c>
      <c r="AC185" s="55">
        <f t="shared" si="70"/>
        <v>26.900000000000002</v>
      </c>
      <c r="AD185" s="61">
        <f t="shared" si="72"/>
        <v>672</v>
      </c>
      <c r="AE185" s="70">
        <f t="shared" si="73"/>
        <v>324</v>
      </c>
      <c r="AF185" s="56">
        <f t="shared" si="75"/>
        <v>450</v>
      </c>
      <c r="AG185" s="56">
        <f t="shared" si="69"/>
        <v>934</v>
      </c>
    </row>
    <row r="186" spans="1:36">
      <c r="A186" s="152"/>
      <c r="B186" s="46">
        <v>3</v>
      </c>
      <c r="C186" s="46" t="s">
        <v>108</v>
      </c>
      <c r="D186" s="46">
        <f t="shared" si="68"/>
        <v>598.5</v>
      </c>
      <c r="E186" s="71">
        <f>U$3</f>
        <v>1687.64</v>
      </c>
      <c r="F186" s="46">
        <f>$U$4-AF186</f>
        <v>1444.16</v>
      </c>
      <c r="G186" s="46">
        <f>IF(AE186-$U$5&lt;0,1,AE186-$U$5)</f>
        <v>1</v>
      </c>
      <c r="H186" s="49">
        <f>IF(D186-F186&lt;0,1,IF(E186-G186&lt;0,-1,IF(D186-F186*2&lt;0,2,IF(E186-G186*2&lt;0,-2,IF(D186-F186*3&lt;0,3,IF(E186-G186*3&lt;0,-3,IF(D186-F186*4&lt;0,4,IF(E186-G186*4&lt;0,-4,-9))))))))</f>
        <v>1</v>
      </c>
      <c r="I186" s="46">
        <f>E186-(ROUNDUP(D186/F186,0)-1)*G186</f>
        <v>1687.64</v>
      </c>
      <c r="J186" s="68"/>
      <c r="K186" s="68"/>
      <c r="L186" s="68"/>
      <c r="M186" s="68"/>
      <c r="N186" s="68"/>
      <c r="O186" s="68"/>
      <c r="P186" s="68"/>
      <c r="Q186" s="51" t="s">
        <v>128</v>
      </c>
      <c r="R186" s="52">
        <v>4</v>
      </c>
      <c r="S186" s="52">
        <v>128</v>
      </c>
      <c r="T186" s="52">
        <v>135</v>
      </c>
      <c r="U186" s="53">
        <v>69</v>
      </c>
      <c r="V186" s="52">
        <v>48</v>
      </c>
      <c r="W186" s="52">
        <v>190</v>
      </c>
      <c r="X186" s="52">
        <f t="shared" si="71"/>
        <v>442</v>
      </c>
      <c r="Y186" s="54">
        <v>6</v>
      </c>
      <c r="Z186" s="54">
        <v>4.5999999999999996</v>
      </c>
      <c r="AA186" s="54">
        <v>3.1</v>
      </c>
      <c r="AB186" s="55">
        <v>10</v>
      </c>
      <c r="AC186" s="54">
        <f t="shared" si="70"/>
        <v>23.7</v>
      </c>
      <c r="AD186" s="61">
        <f t="shared" si="72"/>
        <v>598.5</v>
      </c>
      <c r="AE186" s="70">
        <f t="shared" si="73"/>
        <v>406.5</v>
      </c>
      <c r="AF186" s="56">
        <f t="shared" si="75"/>
        <v>220.79999999999998</v>
      </c>
      <c r="AG186" s="56">
        <f t="shared" si="69"/>
        <v>630</v>
      </c>
    </row>
    <row r="187" spans="1:36">
      <c r="A187" s="152"/>
      <c r="B187" s="46">
        <v>4</v>
      </c>
      <c r="C187" s="46" t="s">
        <v>109</v>
      </c>
      <c r="D187" s="46">
        <f t="shared" si="68"/>
        <v>846</v>
      </c>
      <c r="E187" s="71">
        <f>V$3</f>
        <v>1886.04</v>
      </c>
      <c r="F187" s="46">
        <f>$V$4-AF187</f>
        <v>1165.23</v>
      </c>
      <c r="G187" s="46">
        <f>IF(AE187-$V$5&lt;0,1,AE187-$V$5)</f>
        <v>1</v>
      </c>
      <c r="H187" s="49">
        <f>IF(E187-G187&lt;0,-1,IF(D187-F187&lt;0,1,IF(E187-G187*2&lt;0,-2,IF(D187-F187*2&lt;0,2,IF(E187-G187*3&lt;0,-3,IF(D187-F187*3&lt;0,3,IF(E187-G187*4&lt;0,-4,-9)))))))</f>
        <v>1</v>
      </c>
      <c r="I187" s="46">
        <f>E187-ROUNDUP(D187/F187,0)*G187</f>
        <v>1885.04</v>
      </c>
      <c r="J187" s="68"/>
      <c r="K187" s="68"/>
      <c r="L187" s="68"/>
      <c r="M187" s="68"/>
      <c r="N187" s="68"/>
      <c r="O187" s="68"/>
      <c r="P187" s="68"/>
      <c r="Q187" s="51" t="s">
        <v>28</v>
      </c>
      <c r="R187" s="52">
        <v>3</v>
      </c>
      <c r="S187" s="52">
        <v>120</v>
      </c>
      <c r="T187" s="52">
        <v>300</v>
      </c>
      <c r="U187" s="52">
        <v>180</v>
      </c>
      <c r="V187" s="52">
        <v>150</v>
      </c>
      <c r="W187" s="52">
        <v>410</v>
      </c>
      <c r="X187" s="52">
        <f t="shared" si="71"/>
        <v>1040</v>
      </c>
      <c r="Y187" s="54">
        <v>6</v>
      </c>
      <c r="Z187" s="54">
        <v>4.0999999999999996</v>
      </c>
      <c r="AA187" s="54">
        <v>2.1</v>
      </c>
      <c r="AB187" s="54">
        <v>6</v>
      </c>
      <c r="AC187" s="54">
        <f t="shared" si="70"/>
        <v>18.2</v>
      </c>
      <c r="AD187" s="61">
        <f t="shared" si="72"/>
        <v>846</v>
      </c>
      <c r="AE187" s="70">
        <f t="shared" si="73"/>
        <v>540</v>
      </c>
      <c r="AF187" s="56">
        <f t="shared" si="75"/>
        <v>290.39999999999998</v>
      </c>
      <c r="AG187" s="56">
        <f t="shared" si="69"/>
        <v>674</v>
      </c>
    </row>
    <row r="188" spans="1:36">
      <c r="A188" s="152"/>
      <c r="B188" s="46">
        <v>5</v>
      </c>
      <c r="C188" s="46" t="s">
        <v>187</v>
      </c>
      <c r="D188" s="46">
        <f t="shared" si="68"/>
        <v>796.5</v>
      </c>
      <c r="E188" s="73">
        <f>W$3</f>
        <v>2131.56</v>
      </c>
      <c r="F188" s="46">
        <f>$W$4-AF188</f>
        <v>1165.8399999999999</v>
      </c>
      <c r="G188" s="46">
        <f>IF(AE188-$W$5&lt;0,1,AE188-$W$5)</f>
        <v>131.24</v>
      </c>
      <c r="H188" s="49">
        <f>IF(D188-F188&lt;0,1,IF(E188-G188&lt;0,-1,IF(D188-F188*2&lt;0,2,IF(E188-G188*2&lt;0,-2,IF(D188-F188*3&lt;0,3,IF(E188-G188*3&lt;0,-3,IF(D188-F188*4&lt;0,4,IF(E188-G188*4&lt;0,-4,-9))))))))</f>
        <v>1</v>
      </c>
      <c r="I188" s="46">
        <f>E188-(ROUNDUP(D188/F188,0)-1)*G188</f>
        <v>2131.56</v>
      </c>
      <c r="J188" s="68"/>
      <c r="K188" s="68"/>
      <c r="L188" s="68"/>
      <c r="M188" s="68"/>
      <c r="N188" s="68"/>
      <c r="O188" s="68"/>
      <c r="P188" s="68"/>
      <c r="Q188" s="51" t="s">
        <v>110</v>
      </c>
      <c r="R188" s="52">
        <v>4</v>
      </c>
      <c r="S188" s="52">
        <v>128</v>
      </c>
      <c r="T188" s="52">
        <v>135</v>
      </c>
      <c r="U188" s="52">
        <v>84</v>
      </c>
      <c r="V188" s="52">
        <v>46</v>
      </c>
      <c r="W188" s="52">
        <v>105</v>
      </c>
      <c r="X188" s="52">
        <f t="shared" si="71"/>
        <v>370</v>
      </c>
      <c r="Y188" s="54">
        <v>9</v>
      </c>
      <c r="Z188" s="54">
        <v>5.5651999999999999</v>
      </c>
      <c r="AA188" s="54">
        <v>3.0870000000000002</v>
      </c>
      <c r="AB188" s="54">
        <v>7</v>
      </c>
      <c r="AC188" s="54">
        <f t="shared" si="70"/>
        <v>24.652200000000001</v>
      </c>
      <c r="AD188" s="61">
        <f t="shared" si="72"/>
        <v>796.5</v>
      </c>
      <c r="AE188" s="70">
        <f t="shared" si="73"/>
        <v>493.5</v>
      </c>
      <c r="AF188" s="56">
        <f t="shared" si="75"/>
        <v>218.4</v>
      </c>
      <c r="AG188" s="56">
        <f t="shared" si="69"/>
        <v>413</v>
      </c>
    </row>
    <row r="189" spans="1:36">
      <c r="A189" s="153"/>
      <c r="B189" s="46">
        <v>6</v>
      </c>
      <c r="C189" s="47" t="s">
        <v>68</v>
      </c>
      <c r="D189" s="46">
        <f t="shared" si="68"/>
        <v>1086</v>
      </c>
      <c r="E189" s="71">
        <f>X$3</f>
        <v>1773.2</v>
      </c>
      <c r="F189" s="46">
        <f>$X$4-AF189</f>
        <v>861.82</v>
      </c>
      <c r="G189" s="46">
        <f>IF(AE189-$X$5&lt;0,1,AE189-$X$5)</f>
        <v>1</v>
      </c>
      <c r="H189" s="49">
        <f>IF(E189-G189&lt;0,-1,IF(D189-F189&lt;0,1,IF(E189-G189*2&lt;0,-2,IF(D189-F189*2&lt;0,2,IF(E189-G189*3&lt;0,-3,IF(D189-F189*3&lt;0,3,IF(E189-G189*4&lt;0,-4,-9)))))))</f>
        <v>2</v>
      </c>
      <c r="I189" s="46">
        <f>E189-ROUNDUP(D189/F189,0)*G189</f>
        <v>1771.2</v>
      </c>
      <c r="J189" s="68"/>
      <c r="K189" s="68"/>
      <c r="L189" s="68"/>
      <c r="M189" s="68"/>
      <c r="N189" s="68"/>
      <c r="O189" s="68"/>
      <c r="P189" s="68"/>
      <c r="Q189" s="51" t="s">
        <v>3</v>
      </c>
      <c r="R189" s="52">
        <v>6</v>
      </c>
      <c r="S189" s="52">
        <v>196</v>
      </c>
      <c r="T189" s="52">
        <v>240</v>
      </c>
      <c r="U189" s="53">
        <v>102</v>
      </c>
      <c r="V189" s="52">
        <v>92</v>
      </c>
      <c r="W189" s="53">
        <v>420</v>
      </c>
      <c r="X189" s="53">
        <f t="shared" si="71"/>
        <v>854</v>
      </c>
      <c r="Y189" s="55">
        <v>11</v>
      </c>
      <c r="Z189" s="55">
        <v>5.0999999999999996</v>
      </c>
      <c r="AA189" s="54">
        <v>4.0999999999999996</v>
      </c>
      <c r="AB189" s="55">
        <v>15</v>
      </c>
      <c r="AC189" s="55">
        <f t="shared" si="70"/>
        <v>35.200000000000003</v>
      </c>
      <c r="AD189" s="61">
        <f t="shared" si="72"/>
        <v>1086</v>
      </c>
      <c r="AE189" s="70">
        <f t="shared" si="73"/>
        <v>489</v>
      </c>
      <c r="AF189" s="56">
        <f t="shared" si="75"/>
        <v>326.39999999999998</v>
      </c>
      <c r="AG189" s="56">
        <f t="shared" si="69"/>
        <v>1080</v>
      </c>
    </row>
    <row r="190" spans="1:36" ht="15.95" customHeight="1">
      <c r="A190" s="151" t="s">
        <v>203</v>
      </c>
      <c r="B190" s="46">
        <v>1</v>
      </c>
      <c r="C190" s="46" t="s">
        <v>203</v>
      </c>
      <c r="D190" s="46">
        <f>ROUND(T190+Y190*($Q$3-1),0)*1.8</f>
        <v>0</v>
      </c>
      <c r="E190" s="71">
        <f>$S$3</f>
        <v>2272.92</v>
      </c>
      <c r="F190" s="46">
        <f>$S$4-AF190</f>
        <v>1640.76</v>
      </c>
      <c r="G190" s="46">
        <f>IF(AE190-$S$5&lt;0,1,AE190-$S$5)</f>
        <v>1</v>
      </c>
      <c r="H190" s="49">
        <f>IF(D190-F190&lt;0,1,IF(E190-G190&lt;0,-1,IF(D190-F190*2&lt;0,2,IF(E190-G190*2&lt;0,-2,IF(D190-F190*3&lt;0,3,IF(E190-G190*3&lt;0,-3,IF(D190-F190*4&lt;0,4,IF(E190-G190*4&lt;0,-4,-9))))))))</f>
        <v>1</v>
      </c>
      <c r="I190" s="46">
        <f>E190-(ROUNDUP(D190/F190,0)-1)*G190</f>
        <v>2273.92</v>
      </c>
      <c r="J190" s="68"/>
      <c r="K190" s="68"/>
      <c r="L190" s="68"/>
      <c r="M190" s="68"/>
      <c r="N190" s="68"/>
      <c r="O190" s="68"/>
      <c r="P190" s="68"/>
      <c r="Q190" s="51"/>
      <c r="R190" s="52"/>
      <c r="S190" s="52"/>
      <c r="T190" s="52"/>
      <c r="U190" s="53"/>
      <c r="V190" s="52"/>
      <c r="W190" s="53"/>
      <c r="X190" s="53"/>
      <c r="Y190" s="55"/>
      <c r="Z190" s="55"/>
      <c r="AA190" s="54"/>
      <c r="AB190" s="55"/>
      <c r="AC190" s="55"/>
      <c r="AD190" s="61">
        <f t="shared" si="72"/>
        <v>0</v>
      </c>
      <c r="AE190" s="69">
        <f>ROUND(U190+Z190*($Q$3-1),0)*1.8</f>
        <v>0</v>
      </c>
      <c r="AF190" s="69">
        <f t="shared" ref="AF190:AF194" si="76">ROUND(V190+AA190*($Q$3-1),0)*1.3</f>
        <v>0</v>
      </c>
      <c r="AG190" s="69">
        <f t="shared" ref="AG190:AG195" si="77">ROUND(W190+AB190*($Q$3-1),0)*1.5</f>
        <v>0</v>
      </c>
      <c r="AJ190" s="108" t="s">
        <v>227</v>
      </c>
    </row>
    <row r="191" spans="1:36">
      <c r="A191" s="152"/>
      <c r="B191" s="46">
        <v>2</v>
      </c>
      <c r="C191" s="46" t="s">
        <v>147</v>
      </c>
      <c r="D191" s="46">
        <f t="shared" ref="D191:D195" si="78">ROUND(T191+Y191*($Q$3-1),0)*1.8</f>
        <v>1116</v>
      </c>
      <c r="E191" s="71">
        <f>T$3</f>
        <v>2228.2800000000002</v>
      </c>
      <c r="F191" s="46">
        <f>$T$4-AF191</f>
        <v>1299.49</v>
      </c>
      <c r="G191" s="46">
        <f>IF(AE191-$T$5&lt;0,1,AE191-$T$5)</f>
        <v>1</v>
      </c>
      <c r="H191" s="49">
        <f>IF(E191-G191&lt;0,-1,IF(D191-F191&lt;0,1,IF(E191-G191*2&lt;0,-2,IF(D191-F191*2&lt;0,2,IF(E191-G191*3&lt;0,-3,IF(D191-F191*3&lt;0,3,IF(E191-G191*4&lt;0,-4,-9)))))))</f>
        <v>1</v>
      </c>
      <c r="I191" s="46">
        <f>E191-ROUNDUP(D191/F191,0)*G191</f>
        <v>2227.2800000000002</v>
      </c>
      <c r="J191" s="68"/>
      <c r="K191" s="68"/>
      <c r="L191" s="68"/>
      <c r="M191" s="68"/>
      <c r="N191" s="68"/>
      <c r="O191" s="68"/>
      <c r="P191" s="68"/>
      <c r="Q191" s="58" t="s">
        <v>185</v>
      </c>
      <c r="R191" s="59">
        <v>6</v>
      </c>
      <c r="S191" s="59">
        <v>180</v>
      </c>
      <c r="T191" s="59">
        <v>180</v>
      </c>
      <c r="U191" s="60">
        <v>150</v>
      </c>
      <c r="V191" s="59">
        <v>80</v>
      </c>
      <c r="W191" s="60">
        <v>360</v>
      </c>
      <c r="X191" s="60">
        <f t="shared" ref="X191:X195" si="79">W191+V191+U191+T191</f>
        <v>770</v>
      </c>
      <c r="Y191" s="55">
        <v>10</v>
      </c>
      <c r="Z191" s="55">
        <v>7.0857000000000001</v>
      </c>
      <c r="AA191" s="54">
        <v>4</v>
      </c>
      <c r="AB191" s="55">
        <v>12</v>
      </c>
      <c r="AC191" s="55">
        <f t="shared" ref="AC191:AC195" si="80">AB191+AA191+Z191+Y191</f>
        <v>33.085700000000003</v>
      </c>
      <c r="AD191" s="61">
        <f t="shared" si="72"/>
        <v>1116</v>
      </c>
      <c r="AE191" s="69">
        <f>ROUND(U191+Z191*($Q$3-1),0)*1.8</f>
        <v>831.6</v>
      </c>
      <c r="AF191" s="69">
        <f t="shared" si="76"/>
        <v>332.8</v>
      </c>
      <c r="AG191" s="69">
        <f t="shared" si="77"/>
        <v>1332</v>
      </c>
      <c r="AH191" s="108">
        <v>347</v>
      </c>
      <c r="AI191" s="108">
        <f>1116/AH191</f>
        <v>3.2161383285302594</v>
      </c>
      <c r="AJ191" s="108" t="s">
        <v>228</v>
      </c>
    </row>
    <row r="192" spans="1:36">
      <c r="A192" s="152"/>
      <c r="B192" s="46">
        <v>3</v>
      </c>
      <c r="C192" s="46" t="s">
        <v>238</v>
      </c>
      <c r="D192" s="46">
        <f t="shared" si="78"/>
        <v>1152</v>
      </c>
      <c r="E192" s="71">
        <f>U$3</f>
        <v>1687.64</v>
      </c>
      <c r="F192" s="46">
        <f>$U$4-AF192</f>
        <v>1398.46</v>
      </c>
      <c r="G192" s="46">
        <f>IF(AE192-$U$5&lt;0,1,AE192-$U$5)</f>
        <v>116.70000000000005</v>
      </c>
      <c r="H192" s="49">
        <f>IF(D192-F192&lt;0,1,IF(E192-G192&lt;0,-1,IF(D192-F192*2&lt;0,2,IF(E192-G192*2&lt;0,-2,IF(D192-F192*3&lt;0,3,IF(E192-G192*3&lt;0,-3,IF(D192-F192*4&lt;0,4,IF(E192-G192*4&lt;0,-4,-9))))))))</f>
        <v>1</v>
      </c>
      <c r="I192" s="46">
        <f>E192-(ROUNDUP(D192/F192,0)-1)*G192</f>
        <v>1687.64</v>
      </c>
      <c r="J192" s="68"/>
      <c r="K192" s="68"/>
      <c r="L192" s="68"/>
      <c r="M192" s="68"/>
      <c r="N192" s="68"/>
      <c r="O192" s="68"/>
      <c r="P192" s="68"/>
      <c r="Q192" s="51" t="s">
        <v>178</v>
      </c>
      <c r="R192" s="52">
        <v>6</v>
      </c>
      <c r="S192" s="52">
        <v>164</v>
      </c>
      <c r="T192" s="52">
        <v>200</v>
      </c>
      <c r="U192" s="52">
        <v>128</v>
      </c>
      <c r="V192" s="52">
        <v>64</v>
      </c>
      <c r="W192" s="52">
        <v>300</v>
      </c>
      <c r="X192" s="52">
        <f t="shared" si="79"/>
        <v>692</v>
      </c>
      <c r="Y192" s="55">
        <v>10</v>
      </c>
      <c r="Z192" s="54">
        <v>6.3929</v>
      </c>
      <c r="AA192" s="54">
        <v>3.1964000000000001</v>
      </c>
      <c r="AB192" s="54">
        <v>10</v>
      </c>
      <c r="AC192" s="54">
        <f t="shared" si="80"/>
        <v>29.589300000000001</v>
      </c>
      <c r="AD192" s="61">
        <f t="shared" si="72"/>
        <v>1152</v>
      </c>
      <c r="AE192" s="69">
        <f t="shared" ref="AE192:AE195" si="81">ROUND(U192+Z192*($Q$3-1),0)*1.8</f>
        <v>736.2</v>
      </c>
      <c r="AF192" s="69">
        <f>ROUND(V192+AA192*($Q$3-1),0)*1.3</f>
        <v>266.5</v>
      </c>
      <c r="AG192" s="69">
        <f t="shared" si="77"/>
        <v>1110</v>
      </c>
      <c r="AH192" s="108">
        <v>3229</v>
      </c>
      <c r="AJ192" s="108" t="s">
        <v>232</v>
      </c>
    </row>
    <row r="193" spans="1:40">
      <c r="A193" s="152"/>
      <c r="B193" s="46">
        <v>4</v>
      </c>
      <c r="C193" s="46" t="s">
        <v>109</v>
      </c>
      <c r="D193" s="46">
        <f t="shared" si="78"/>
        <v>1015.2</v>
      </c>
      <c r="E193" s="71">
        <f>V$3</f>
        <v>1886.04</v>
      </c>
      <c r="F193" s="46">
        <f>$V$4-AF193</f>
        <v>1141.0299999999997</v>
      </c>
      <c r="G193" s="46">
        <f>IF(AE193-$V$5&lt;0,1,AE193-$V$5)</f>
        <v>1</v>
      </c>
      <c r="H193" s="49">
        <f>IF(E193-G193&lt;0,-1,IF(D193-F193&lt;0,1,IF(E193-G193*2&lt;0,-2,IF(D193-F193*2&lt;0,2,IF(E193-G193*3&lt;0,-3,IF(D193-F193*3&lt;0,3,IF(E193-G193*4&lt;0,-4,-9)))))))</f>
        <v>1</v>
      </c>
      <c r="I193" s="46">
        <f>E193-ROUNDUP(D193/F193,0)*G193</f>
        <v>1885.04</v>
      </c>
      <c r="J193" s="68"/>
      <c r="K193" s="68"/>
      <c r="L193" s="68"/>
      <c r="M193" s="68"/>
      <c r="N193" s="68"/>
      <c r="O193" s="68"/>
      <c r="P193" s="68"/>
      <c r="Q193" s="51" t="s">
        <v>28</v>
      </c>
      <c r="R193" s="52">
        <v>3</v>
      </c>
      <c r="S193" s="52">
        <v>120</v>
      </c>
      <c r="T193" s="52">
        <v>300</v>
      </c>
      <c r="U193" s="52">
        <v>180</v>
      </c>
      <c r="V193" s="52">
        <v>150</v>
      </c>
      <c r="W193" s="52">
        <v>410</v>
      </c>
      <c r="X193" s="52">
        <f t="shared" si="79"/>
        <v>1040</v>
      </c>
      <c r="Y193" s="54">
        <v>6</v>
      </c>
      <c r="Z193" s="54">
        <v>4.0999999999999996</v>
      </c>
      <c r="AA193" s="54">
        <v>2.1</v>
      </c>
      <c r="AB193" s="54">
        <v>6</v>
      </c>
      <c r="AC193" s="54">
        <f t="shared" si="80"/>
        <v>18.2</v>
      </c>
      <c r="AD193" s="61">
        <f t="shared" si="72"/>
        <v>1015.2</v>
      </c>
      <c r="AE193" s="69">
        <f t="shared" si="81"/>
        <v>648</v>
      </c>
      <c r="AF193" s="69">
        <f t="shared" si="76"/>
        <v>314.60000000000002</v>
      </c>
      <c r="AG193" s="69">
        <f t="shared" si="77"/>
        <v>1011</v>
      </c>
    </row>
    <row r="194" spans="1:40">
      <c r="A194" s="152"/>
      <c r="B194" s="46">
        <v>5</v>
      </c>
      <c r="C194" s="46" t="s">
        <v>1</v>
      </c>
      <c r="D194" s="46">
        <f t="shared" si="78"/>
        <v>806.4</v>
      </c>
      <c r="E194" s="71">
        <f>W$3</f>
        <v>2131.56</v>
      </c>
      <c r="F194" s="46">
        <f>$W$4-AF194</f>
        <v>896.74</v>
      </c>
      <c r="G194" s="46">
        <f>IF(AE194-$W$5&lt;0,1,AE194-$W$5)</f>
        <v>26.54000000000002</v>
      </c>
      <c r="H194" s="49">
        <f>IF(D194-F194&lt;0,1,IF(E194-G194&lt;0,-1,IF(D194-F194*2&lt;0,2,IF(E194-G194*2&lt;0,-2,IF(D194-F194*3&lt;0,3,IF(E194-G194*3&lt;0,-3,IF(D194-F194*4&lt;0,4,IF(E194-G194*4&lt;0,-4,-9))))))))</f>
        <v>1</v>
      </c>
      <c r="I194" s="46">
        <f>E194-(ROUNDUP(D194/F194,0)-1)*G194</f>
        <v>2131.56</v>
      </c>
      <c r="J194" s="68"/>
      <c r="K194" s="68"/>
      <c r="L194" s="68"/>
      <c r="M194" s="68"/>
      <c r="N194" s="68"/>
      <c r="O194" s="68"/>
      <c r="P194" s="68"/>
      <c r="Q194" s="58" t="s">
        <v>45</v>
      </c>
      <c r="R194" s="59">
        <v>6</v>
      </c>
      <c r="S194" s="59">
        <v>156</v>
      </c>
      <c r="T194" s="59">
        <v>140</v>
      </c>
      <c r="U194" s="59">
        <v>80</v>
      </c>
      <c r="V194" s="60">
        <v>120</v>
      </c>
      <c r="W194" s="60">
        <v>450</v>
      </c>
      <c r="X194" s="60">
        <f t="shared" si="79"/>
        <v>790</v>
      </c>
      <c r="Y194" s="54">
        <v>7</v>
      </c>
      <c r="Z194" s="54">
        <v>3.1</v>
      </c>
      <c r="AA194" s="55">
        <v>5.8</v>
      </c>
      <c r="AB194" s="55">
        <v>11</v>
      </c>
      <c r="AC194" s="54">
        <f t="shared" si="80"/>
        <v>26.900000000000002</v>
      </c>
      <c r="AD194" s="61">
        <f t="shared" si="72"/>
        <v>806.4</v>
      </c>
      <c r="AE194" s="69">
        <f t="shared" si="81"/>
        <v>388.8</v>
      </c>
      <c r="AF194" s="69">
        <f t="shared" si="76"/>
        <v>487.5</v>
      </c>
      <c r="AG194" s="69">
        <f t="shared" si="77"/>
        <v>1401</v>
      </c>
    </row>
    <row r="195" spans="1:40">
      <c r="A195" s="153"/>
      <c r="B195" s="46">
        <v>6</v>
      </c>
      <c r="C195" s="46" t="s">
        <v>204</v>
      </c>
      <c r="D195" s="46">
        <f t="shared" si="78"/>
        <v>1094.4000000000001</v>
      </c>
      <c r="E195" s="71">
        <f>X$3</f>
        <v>1773.2</v>
      </c>
      <c r="F195" s="46">
        <f>$X$4-AF195</f>
        <v>880.12</v>
      </c>
      <c r="G195" s="46">
        <f>IF(AE195-$X$5&lt;0,1,AE195-$X$5)</f>
        <v>1</v>
      </c>
      <c r="H195" s="49">
        <f>IF(E195-G195&lt;0,-1,IF(D195-F195&lt;0,1,IF(E195-G195*2&lt;0,-2,IF(D195-F195*2&lt;0,2,IF(E195-G195*3&lt;0,-3,IF(D195-F195*3&lt;0,3,IF(E195-G195*4&lt;0,-4,-9)))))))</f>
        <v>2</v>
      </c>
      <c r="I195" s="46">
        <f>E195-ROUNDUP(D195/F195,0)*G195</f>
        <v>1771.2</v>
      </c>
      <c r="J195" s="68"/>
      <c r="K195" s="68"/>
      <c r="L195" s="68"/>
      <c r="M195" s="68"/>
      <c r="N195" s="68"/>
      <c r="O195" s="68"/>
      <c r="P195" s="68"/>
      <c r="Q195" s="58" t="s">
        <v>22</v>
      </c>
      <c r="R195" s="59">
        <v>6</v>
      </c>
      <c r="S195" s="59">
        <v>156</v>
      </c>
      <c r="T195" s="60">
        <v>300</v>
      </c>
      <c r="U195" s="59">
        <v>118</v>
      </c>
      <c r="V195" s="59">
        <v>70</v>
      </c>
      <c r="W195" s="60">
        <v>380</v>
      </c>
      <c r="X195" s="60">
        <f t="shared" si="79"/>
        <v>868</v>
      </c>
      <c r="Y195" s="54">
        <v>7</v>
      </c>
      <c r="Z195" s="54">
        <v>6.3</v>
      </c>
      <c r="AA195" s="54">
        <v>3.8</v>
      </c>
      <c r="AB195" s="55">
        <v>12</v>
      </c>
      <c r="AC195" s="54">
        <f t="shared" si="80"/>
        <v>29.1</v>
      </c>
      <c r="AD195" s="61">
        <f t="shared" si="72"/>
        <v>1094.4000000000001</v>
      </c>
      <c r="AE195" s="69">
        <f t="shared" si="81"/>
        <v>711</v>
      </c>
      <c r="AF195" s="69">
        <f>ROUND(V195+AA195*($Q$3-1),0)*1.3</f>
        <v>308.10000000000002</v>
      </c>
      <c r="AG195" s="69">
        <f t="shared" si="77"/>
        <v>1362</v>
      </c>
      <c r="AN195" s="108">
        <f>2648/2771</f>
        <v>0.95561169252977263</v>
      </c>
    </row>
    <row r="196" spans="1:40" ht="15.95" customHeight="1">
      <c r="A196" s="151" t="s">
        <v>199</v>
      </c>
      <c r="B196" s="46">
        <v>1</v>
      </c>
      <c r="C196" s="46" t="s">
        <v>199</v>
      </c>
      <c r="D196" s="46">
        <f>ROUND(T196+Y196*($Q$3-1),0)*2.5</f>
        <v>0</v>
      </c>
      <c r="E196" s="71">
        <f>$S$3</f>
        <v>2272.92</v>
      </c>
      <c r="F196" s="46">
        <f>$S$4-AF196</f>
        <v>1640.76</v>
      </c>
      <c r="G196" s="46">
        <f>IF(AE196-$S$5&lt;0,1,AE196-$S$5)</f>
        <v>1</v>
      </c>
      <c r="H196" s="49">
        <f>IF(D196-F196&lt;0,1,IF(E196-G196&lt;0,-1,IF(D196-F196*2&lt;0,2,IF(E196-G196*2&lt;0,-2,IF(D196-F196*3&lt;0,3,IF(E196-G196*3&lt;0,-3,IF(D196-F196*4&lt;0,4,IF(E196-G196*4&lt;0,-4,-9))))))))</f>
        <v>1</v>
      </c>
      <c r="I196" s="46">
        <f>E196-(ROUNDUP(D196/F196,0)-1)*G196</f>
        <v>2273.92</v>
      </c>
      <c r="J196" s="68"/>
      <c r="K196" s="68"/>
      <c r="L196" s="68"/>
      <c r="M196" s="68"/>
      <c r="N196" s="68"/>
      <c r="O196" s="68"/>
      <c r="P196" s="68"/>
      <c r="Q196" s="51"/>
      <c r="R196" s="52"/>
      <c r="S196" s="52"/>
      <c r="T196" s="52"/>
      <c r="U196" s="53"/>
      <c r="V196" s="52"/>
      <c r="W196" s="53"/>
      <c r="X196" s="53"/>
      <c r="Y196" s="55"/>
      <c r="Z196" s="55"/>
      <c r="AA196" s="54"/>
      <c r="AB196" s="55"/>
      <c r="AC196" s="55"/>
      <c r="AD196" s="61">
        <f t="shared" ref="AD196:AD213" si="82">D196</f>
        <v>0</v>
      </c>
      <c r="AE196" s="72">
        <f>ROUND(U196+Z196*($Q$3-1),0)*1</f>
        <v>0</v>
      </c>
      <c r="AF196" s="72">
        <f t="shared" ref="AF196:AF200" si="83">ROUND(V196+AA196*($Q$3-1),0)*1.5</f>
        <v>0</v>
      </c>
      <c r="AG196" s="72">
        <f t="shared" ref="AG196" si="84">ROUND(W196+AB196*($Q$3-1),0)*2.5</f>
        <v>0</v>
      </c>
      <c r="AJ196" s="108" t="s">
        <v>231</v>
      </c>
    </row>
    <row r="197" spans="1:40">
      <c r="A197" s="152"/>
      <c r="B197" s="46">
        <v>2</v>
      </c>
      <c r="C197" s="46" t="s">
        <v>132</v>
      </c>
      <c r="D197" s="46">
        <f>ROUND(T197+Y197*($Q$3-1),0)*2.5</f>
        <v>1600</v>
      </c>
      <c r="E197" s="71">
        <f>T$3</f>
        <v>2228.2800000000002</v>
      </c>
      <c r="F197" s="46">
        <f>$T$4-AF197</f>
        <v>1287.29</v>
      </c>
      <c r="G197" s="46">
        <f>IF(AE197-$T$5&lt;0,1,AE197-$T$5)</f>
        <v>1</v>
      </c>
      <c r="H197" s="49">
        <f>IF(E197-G197&lt;0,-1,IF(D197-F197&lt;0,1,IF(E197-G197*2&lt;0,-2,IF(D197-F197*2&lt;0,2,IF(E197-G197*3&lt;0,-3,IF(D197-F197*3&lt;0,3,IF(E197-G197*4&lt;0,-4,-9)))))))</f>
        <v>2</v>
      </c>
      <c r="I197" s="46">
        <f>E197-ROUNDUP(D197/F197,0)*G197</f>
        <v>2226.2800000000002</v>
      </c>
      <c r="J197" s="68"/>
      <c r="K197" s="68"/>
      <c r="L197" s="68"/>
      <c r="M197" s="68"/>
      <c r="N197" s="68"/>
      <c r="O197" s="68"/>
      <c r="P197" s="68"/>
      <c r="Q197" s="88" t="s">
        <v>50</v>
      </c>
      <c r="R197" s="89">
        <v>5</v>
      </c>
      <c r="S197" s="89">
        <v>164</v>
      </c>
      <c r="T197" s="89">
        <v>200</v>
      </c>
      <c r="U197" s="89">
        <v>120</v>
      </c>
      <c r="V197" s="89">
        <v>72</v>
      </c>
      <c r="W197" s="89">
        <v>300</v>
      </c>
      <c r="X197" s="89">
        <f t="shared" ref="X197:X201" si="85">W197+V197+U197+T197</f>
        <v>692</v>
      </c>
      <c r="Y197" s="90">
        <v>10</v>
      </c>
      <c r="Z197" s="91">
        <v>6</v>
      </c>
      <c r="AA197" s="91">
        <v>3.6</v>
      </c>
      <c r="AB197" s="91">
        <v>10</v>
      </c>
      <c r="AC197" s="91">
        <f t="shared" ref="AC197:AC200" si="86">AB197+AA197+Z197+Y197</f>
        <v>29.6</v>
      </c>
      <c r="AD197" s="61">
        <f t="shared" si="82"/>
        <v>1600</v>
      </c>
      <c r="AE197" s="72">
        <f t="shared" ref="AE197:AE201" si="87">ROUND(U197+Z197*($Q$3-1),0)*1</f>
        <v>384</v>
      </c>
      <c r="AF197" s="72">
        <f t="shared" si="83"/>
        <v>345</v>
      </c>
      <c r="AG197" s="72">
        <f t="shared" ref="AG197:AG200" si="88">ROUND(W197+AB197*($Q$3-1),0)*2.5</f>
        <v>1850</v>
      </c>
      <c r="AJ197" s="108" t="s">
        <v>229</v>
      </c>
    </row>
    <row r="198" spans="1:40">
      <c r="A198" s="152"/>
      <c r="B198" s="46">
        <v>3</v>
      </c>
      <c r="C198" s="46" t="s">
        <v>68</v>
      </c>
      <c r="D198" s="46">
        <f t="shared" ref="D198:D201" si="89">ROUND(T198+Y198*($Q$3-1),0)*2.5</f>
        <v>1810</v>
      </c>
      <c r="E198" s="71">
        <f>U$3</f>
        <v>1687.64</v>
      </c>
      <c r="F198" s="46">
        <f>$U$4-AF198</f>
        <v>1256.96</v>
      </c>
      <c r="G198" s="46">
        <f>IF(AE198-$U$5&lt;0,1,AE198-$U$5)</f>
        <v>1</v>
      </c>
      <c r="H198" s="49">
        <f>IF(D198-F198&lt;0,1,IF(E198-G198&lt;0,-1,IF(D198-F198*2&lt;0,2,IF(E198-G198*2&lt;0,-2,IF(D198-F198*3&lt;0,3,IF(E198-G198*3&lt;0,-3,IF(D198-F198*4&lt;0,4,IF(E198-G198*4&lt;0,-4,-9))))))))</f>
        <v>2</v>
      </c>
      <c r="I198" s="46">
        <f>E198-(ROUNDUP(D198/F198,0)-1)*G198</f>
        <v>1686.64</v>
      </c>
      <c r="J198" s="68"/>
      <c r="K198" s="68"/>
      <c r="L198" s="68"/>
      <c r="M198" s="68"/>
      <c r="N198" s="68"/>
      <c r="O198" s="68"/>
      <c r="P198" s="68"/>
      <c r="Q198" s="92" t="s">
        <v>3</v>
      </c>
      <c r="R198" s="93">
        <v>6</v>
      </c>
      <c r="S198" s="93">
        <v>196</v>
      </c>
      <c r="T198" s="94">
        <v>240</v>
      </c>
      <c r="U198" s="93">
        <v>102</v>
      </c>
      <c r="V198" s="93">
        <v>92</v>
      </c>
      <c r="W198" s="94">
        <v>420</v>
      </c>
      <c r="X198" s="94">
        <f t="shared" si="85"/>
        <v>854</v>
      </c>
      <c r="Y198" s="90">
        <v>11</v>
      </c>
      <c r="Z198" s="91">
        <v>5.0999999999999996</v>
      </c>
      <c r="AA198" s="91">
        <v>4.0999999999999996</v>
      </c>
      <c r="AB198" s="90">
        <v>15</v>
      </c>
      <c r="AC198" s="90">
        <f t="shared" si="86"/>
        <v>35.200000000000003</v>
      </c>
      <c r="AD198" s="61">
        <f t="shared" si="82"/>
        <v>1810</v>
      </c>
      <c r="AE198" s="72">
        <f t="shared" si="87"/>
        <v>326</v>
      </c>
      <c r="AF198" s="72">
        <f>ROUND(V198+AA198*($Q$3-1),0)*1.5</f>
        <v>408</v>
      </c>
      <c r="AG198" s="72">
        <f t="shared" si="88"/>
        <v>2700</v>
      </c>
      <c r="AH198" s="108">
        <v>3500</v>
      </c>
      <c r="AJ198" s="108" t="s">
        <v>230</v>
      </c>
    </row>
    <row r="199" spans="1:40">
      <c r="A199" s="152"/>
      <c r="B199" s="46">
        <v>4</v>
      </c>
      <c r="C199" s="46" t="s">
        <v>48</v>
      </c>
      <c r="D199" s="46">
        <f t="shared" si="89"/>
        <v>1180</v>
      </c>
      <c r="E199" s="71">
        <f>V$3</f>
        <v>1886.04</v>
      </c>
      <c r="F199" s="46">
        <f>$V$4-AF199</f>
        <v>1164.6299999999999</v>
      </c>
      <c r="G199" s="46">
        <f>IF(AE199-$V$5&lt;0,1,AE199-$V$5)</f>
        <v>1</v>
      </c>
      <c r="H199" s="49">
        <f>IF(E199-G199&lt;0,-1,IF(D199-F199&lt;0,1,IF(E199-G199*2&lt;0,-2,IF(D199-F199*2&lt;0,2,IF(E199-G199*3&lt;0,-3,IF(D199-F199*3&lt;0,3,IF(E199-G199*4&lt;0,-4,-9)))))))</f>
        <v>2</v>
      </c>
      <c r="I199" s="46">
        <f>E199-ROUNDUP(D199/F199,0)*G199</f>
        <v>1884.04</v>
      </c>
      <c r="J199" s="68"/>
      <c r="K199" s="68"/>
      <c r="L199" s="68"/>
      <c r="M199" s="68"/>
      <c r="N199" s="68"/>
      <c r="O199" s="68"/>
      <c r="P199" s="68"/>
      <c r="Q199" s="88" t="s">
        <v>28</v>
      </c>
      <c r="R199" s="89">
        <v>5</v>
      </c>
      <c r="S199" s="89">
        <v>120</v>
      </c>
      <c r="T199" s="89">
        <v>120</v>
      </c>
      <c r="U199" s="89">
        <v>72</v>
      </c>
      <c r="V199" s="89">
        <v>49</v>
      </c>
      <c r="W199" s="89">
        <v>105</v>
      </c>
      <c r="X199" s="89">
        <f t="shared" si="85"/>
        <v>346</v>
      </c>
      <c r="Y199" s="91">
        <v>8</v>
      </c>
      <c r="Z199" s="91">
        <v>4.8</v>
      </c>
      <c r="AA199" s="91">
        <v>3.3</v>
      </c>
      <c r="AB199" s="91">
        <v>7</v>
      </c>
      <c r="AC199" s="91">
        <f t="shared" si="86"/>
        <v>23.1</v>
      </c>
      <c r="AD199" s="61">
        <f t="shared" si="82"/>
        <v>1180</v>
      </c>
      <c r="AE199" s="72">
        <f t="shared" si="87"/>
        <v>283</v>
      </c>
      <c r="AF199" s="72">
        <f t="shared" si="83"/>
        <v>291</v>
      </c>
      <c r="AG199" s="72">
        <f t="shared" si="88"/>
        <v>1032.5</v>
      </c>
      <c r="AH199" s="108">
        <v>3900</v>
      </c>
      <c r="AI199" s="108">
        <v>1890</v>
      </c>
    </row>
    <row r="200" spans="1:40">
      <c r="A200" s="152"/>
      <c r="B200" s="46">
        <v>5</v>
      </c>
      <c r="C200" s="46" t="s">
        <v>62</v>
      </c>
      <c r="D200" s="46">
        <f t="shared" si="89"/>
        <v>1630</v>
      </c>
      <c r="E200" s="71">
        <f>W$3</f>
        <v>2131.56</v>
      </c>
      <c r="F200" s="46">
        <f>$W$4-AF200</f>
        <v>1382.74</v>
      </c>
      <c r="G200" s="46">
        <f>IF(AE200-$W$5&lt;0,1,AE200-$W$5)</f>
        <v>237.74</v>
      </c>
      <c r="H200" s="49">
        <f>IF(D200-F200&lt;0,1,IF(E200-G200&lt;0,-1,IF(D200-F200*2&lt;0,2,IF(E200-G200*2&lt;0,-2,IF(D200-F200*3&lt;0,3,IF(E200-G200*3&lt;0,-3,IF(D200-F200*4&lt;0,4,IF(E200-G200*4&lt;0,-4,-9))))))))</f>
        <v>2</v>
      </c>
      <c r="I200" s="46">
        <f>E200-(ROUNDUP(D200/F200,0)-1)*G200</f>
        <v>1893.82</v>
      </c>
      <c r="J200" s="68"/>
      <c r="K200" s="68"/>
      <c r="L200" s="68"/>
      <c r="M200" s="68"/>
      <c r="N200" s="68"/>
      <c r="O200" s="68"/>
      <c r="P200" s="68"/>
      <c r="Q200" s="92" t="s">
        <v>54</v>
      </c>
      <c r="R200" s="93">
        <v>5</v>
      </c>
      <c r="S200" s="93">
        <v>180</v>
      </c>
      <c r="T200" s="94">
        <v>300</v>
      </c>
      <c r="U200" s="94">
        <v>200</v>
      </c>
      <c r="V200" s="93">
        <v>1</v>
      </c>
      <c r="W200" s="94">
        <v>360</v>
      </c>
      <c r="X200" s="94">
        <f t="shared" si="85"/>
        <v>861</v>
      </c>
      <c r="Y200" s="91">
        <v>8</v>
      </c>
      <c r="Z200" s="90">
        <v>9.0832999999999995</v>
      </c>
      <c r="AA200" s="91"/>
      <c r="AB200" s="90">
        <v>15</v>
      </c>
      <c r="AC200" s="90">
        <f t="shared" si="86"/>
        <v>32.083300000000001</v>
      </c>
      <c r="AD200" s="61">
        <f t="shared" si="82"/>
        <v>1630</v>
      </c>
      <c r="AE200" s="72">
        <f t="shared" si="87"/>
        <v>600</v>
      </c>
      <c r="AF200" s="72">
        <f t="shared" si="83"/>
        <v>1.5</v>
      </c>
      <c r="AG200" s="72">
        <f t="shared" si="88"/>
        <v>2550</v>
      </c>
      <c r="AM200" s="112">
        <v>0.95</v>
      </c>
    </row>
    <row r="201" spans="1:40">
      <c r="A201" s="153"/>
      <c r="B201" s="46">
        <v>6</v>
      </c>
      <c r="C201" s="46" t="s">
        <v>205</v>
      </c>
      <c r="D201" s="46">
        <f t="shared" si="89"/>
        <v>1800</v>
      </c>
      <c r="E201" s="71">
        <f>X$3</f>
        <v>1773.2</v>
      </c>
      <c r="F201" s="46">
        <f>$X$4-AF201</f>
        <v>717.22</v>
      </c>
      <c r="G201" s="46">
        <f>IF(AE201-$X$5&lt;0,1,AE201-$X$5)</f>
        <v>1</v>
      </c>
      <c r="H201" s="49">
        <f>IF(E201-G201&lt;0,-1,IF(D201-F201&lt;0,1,IF(E201-G201*2&lt;0,-2,IF(D201-F201*2&lt;0,2,IF(E201-G201*3&lt;0,-3,IF(D201-F201*3&lt;0,3,IF(E201-G201*4&lt;0,-4,-9)))))))</f>
        <v>3</v>
      </c>
      <c r="I201" s="46">
        <f>E201-ROUNDUP(D201/F201,0)*G201</f>
        <v>1770.2</v>
      </c>
      <c r="J201" s="68"/>
      <c r="K201" s="68"/>
      <c r="L201" s="68"/>
      <c r="M201" s="68"/>
      <c r="N201" s="68"/>
      <c r="O201" s="68"/>
      <c r="P201" s="68"/>
      <c r="Q201" s="92" t="s">
        <v>13</v>
      </c>
      <c r="R201" s="93">
        <v>6</v>
      </c>
      <c r="S201" s="93">
        <v>204</v>
      </c>
      <c r="T201" s="94">
        <v>280</v>
      </c>
      <c r="U201" s="94">
        <v>150</v>
      </c>
      <c r="V201" s="94">
        <v>160</v>
      </c>
      <c r="W201" s="94">
        <v>500</v>
      </c>
      <c r="X201" s="94">
        <f t="shared" si="85"/>
        <v>1090</v>
      </c>
      <c r="Y201" s="91">
        <v>10</v>
      </c>
      <c r="Z201" s="91">
        <v>4.5</v>
      </c>
      <c r="AA201" s="91">
        <v>3.5</v>
      </c>
      <c r="AB201" s="91">
        <v>15</v>
      </c>
      <c r="AC201" s="91">
        <v>33</v>
      </c>
      <c r="AD201" s="61">
        <f t="shared" si="82"/>
        <v>1800</v>
      </c>
      <c r="AE201" s="72">
        <f t="shared" si="87"/>
        <v>348</v>
      </c>
      <c r="AF201" s="72">
        <f>ROUND(V201+AA201*($Q$3-1),0)*1.5</f>
        <v>471</v>
      </c>
      <c r="AG201" s="72">
        <f t="shared" ref="AG201" si="90">ROUND(W201+AB201*($Q$3-1),0)*2.5</f>
        <v>2900</v>
      </c>
      <c r="AM201" s="108">
        <f>AM200*T5</f>
        <v>1155.751</v>
      </c>
    </row>
    <row r="202" spans="1:40" ht="15.95" customHeight="1">
      <c r="A202" s="151" t="s">
        <v>200</v>
      </c>
      <c r="B202" s="46">
        <v>1</v>
      </c>
      <c r="C202" s="46" t="s">
        <v>200</v>
      </c>
      <c r="D202" s="46">
        <f>ROUND(T202+Y202*($Q$3-1),0)*1.5</f>
        <v>660</v>
      </c>
      <c r="E202" s="71">
        <f>$S$3</f>
        <v>2272.92</v>
      </c>
      <c r="F202" s="46">
        <f>$S$4-AF202</f>
        <v>1403.16</v>
      </c>
      <c r="G202" s="46">
        <f>IF(AE202-$S$5&lt;0,1,AE202-$S$5)</f>
        <v>312.82000000000016</v>
      </c>
      <c r="H202" s="49">
        <f>IF(D202-F202&lt;0,1,IF(E202-G202&lt;0,-1,IF(D202-F202*2&lt;0,2,IF(E202-G202*2&lt;0,-2,IF(D202-F202*3&lt;0,3,IF(E202-G202*3&lt;0,-3,IF(D202-F202*4&lt;0,4,IF(E202-G202*4&lt;0,-4,-9))))))))</f>
        <v>1</v>
      </c>
      <c r="I202" s="46">
        <f>E202-(ROUNDUP(D202/F202,0)-1)*G202</f>
        <v>2272.92</v>
      </c>
      <c r="J202" s="68"/>
      <c r="K202" s="68"/>
      <c r="L202" s="68"/>
      <c r="M202" s="68"/>
      <c r="N202" s="68"/>
      <c r="O202" s="68"/>
      <c r="P202" s="68"/>
      <c r="Q202" s="51"/>
      <c r="R202" s="52"/>
      <c r="S202" s="52"/>
      <c r="T202" s="52"/>
      <c r="U202" s="53"/>
      <c r="V202" s="52"/>
      <c r="W202" s="53"/>
      <c r="X202" s="53"/>
      <c r="Y202" s="55">
        <v>10</v>
      </c>
      <c r="Z202" s="55">
        <v>9.6999999999999993</v>
      </c>
      <c r="AA202" s="54">
        <v>4.5</v>
      </c>
      <c r="AB202" s="55">
        <v>11</v>
      </c>
      <c r="AC202" s="55">
        <v>35.200000000000003</v>
      </c>
      <c r="AD202" s="61">
        <f t="shared" si="82"/>
        <v>660</v>
      </c>
      <c r="AE202" s="72">
        <f t="shared" ref="AE202:AE207" si="91">ROUND(U202+Z202*($Q$3-1),0)*2.2</f>
        <v>939.40000000000009</v>
      </c>
      <c r="AF202" s="72">
        <f t="shared" ref="AF202:AF207" si="92">ROUND(V202+AA202*($Q$3-1),0)*1.2</f>
        <v>237.6</v>
      </c>
      <c r="AG202" s="72">
        <f t="shared" ref="AG202" si="93">ROUND(W202+AB202*($Q$3-1),0)*1.5</f>
        <v>726</v>
      </c>
      <c r="AM202" s="108">
        <f>AM201+50</f>
        <v>1205.751</v>
      </c>
    </row>
    <row r="203" spans="1:40">
      <c r="A203" s="152"/>
      <c r="B203" s="46">
        <v>2</v>
      </c>
      <c r="C203" s="46" t="s">
        <v>146</v>
      </c>
      <c r="D203" s="46">
        <f t="shared" ref="D203:D207" si="94">ROUND(T203+Y203*($Q$3-1),0)*1.5</f>
        <v>768</v>
      </c>
      <c r="E203" s="71">
        <f>T$3</f>
        <v>2228.2800000000002</v>
      </c>
      <c r="F203" s="46">
        <f>$T$4-AF203</f>
        <v>1433.09</v>
      </c>
      <c r="G203" s="46">
        <f>IF(AE203-$T$5&lt;0,1,AE203-$T$5)</f>
        <v>121.02000000000021</v>
      </c>
      <c r="H203" s="49">
        <f>IF(E203-G203&lt;0,-1,IF(D203-F203&lt;0,1,IF(E203-G203*2&lt;0,-2,IF(D203-F203*2&lt;0,2,IF(E203-G203*3&lt;0,-3,IF(D203-F203*3&lt;0,3,IF(E203-G203*4&lt;0,-4,-9)))))))</f>
        <v>1</v>
      </c>
      <c r="I203" s="46">
        <f>E203-ROUNDUP(D203/F203,0)*G203</f>
        <v>2107.2600000000002</v>
      </c>
      <c r="J203" s="68"/>
      <c r="K203" s="68"/>
      <c r="L203" s="68"/>
      <c r="M203" s="68"/>
      <c r="N203" s="68"/>
      <c r="O203" s="68"/>
      <c r="P203" s="68"/>
      <c r="Q203" s="92" t="s">
        <v>142</v>
      </c>
      <c r="R203" s="93">
        <v>6</v>
      </c>
      <c r="S203" s="93">
        <v>156</v>
      </c>
      <c r="T203" s="93">
        <v>160</v>
      </c>
      <c r="U203" s="94">
        <v>190</v>
      </c>
      <c r="V203" s="93">
        <v>52</v>
      </c>
      <c r="W203" s="93">
        <v>300</v>
      </c>
      <c r="X203" s="94">
        <f t="shared" ref="X203:X207" si="95">W203+V203+U203+T203</f>
        <v>702</v>
      </c>
      <c r="Y203" s="91">
        <v>8</v>
      </c>
      <c r="Z203" s="90">
        <v>9.5</v>
      </c>
      <c r="AA203" s="91">
        <v>2.6</v>
      </c>
      <c r="AB203" s="91">
        <v>8</v>
      </c>
      <c r="AC203" s="91">
        <f t="shared" ref="AC203:AC207" si="96">AB203+AA203+Z203+Y203</f>
        <v>28.1</v>
      </c>
      <c r="AD203" s="61">
        <f t="shared" si="82"/>
        <v>768</v>
      </c>
      <c r="AE203" s="72">
        <f t="shared" si="91"/>
        <v>1337.6000000000001</v>
      </c>
      <c r="AF203" s="72">
        <f t="shared" si="92"/>
        <v>199.2</v>
      </c>
      <c r="AG203" s="72">
        <f t="shared" ref="AG203:AG213" si="97">ROUND(W203+AB203*($Q$3-1),0)*1.5</f>
        <v>978</v>
      </c>
      <c r="AH203" s="108">
        <v>885</v>
      </c>
      <c r="AJ203" s="108" t="s">
        <v>227</v>
      </c>
    </row>
    <row r="204" spans="1:40">
      <c r="A204" s="152"/>
      <c r="B204" s="46">
        <v>3</v>
      </c>
      <c r="C204" s="46" t="s">
        <v>151</v>
      </c>
      <c r="D204" s="46">
        <f t="shared" si="94"/>
        <v>930</v>
      </c>
      <c r="E204" s="71">
        <f>U$3</f>
        <v>1687.64</v>
      </c>
      <c r="F204" s="46">
        <f>$U$4-AF204</f>
        <v>1178.96</v>
      </c>
      <c r="G204" s="46">
        <f>IF(AE204-$U$5&lt;0,1,AE204-$U$5)</f>
        <v>44.900000000000091</v>
      </c>
      <c r="H204" s="49">
        <f>IF(D204-F204&lt;0,1,IF(E204-G204&lt;0,-1,IF(D204-F204*2&lt;0,2,IF(E204-G204*2&lt;0,-2,IF(D204-F204*3&lt;0,3,IF(E204-G204*3&lt;0,-3,IF(D204-F204*4&lt;0,4,IF(E204-G204*4&lt;0,-4,-9))))))))</f>
        <v>1</v>
      </c>
      <c r="I204" s="46">
        <f>E204-(ROUNDUP(D204/F204,0)-1)*G204</f>
        <v>1687.64</v>
      </c>
      <c r="J204" s="68"/>
      <c r="K204" s="68"/>
      <c r="L204" s="68"/>
      <c r="M204" s="68"/>
      <c r="N204" s="68"/>
      <c r="O204" s="68"/>
      <c r="P204" s="68"/>
      <c r="Q204" s="92" t="s">
        <v>152</v>
      </c>
      <c r="R204" s="93">
        <v>6</v>
      </c>
      <c r="S204" s="93">
        <v>180</v>
      </c>
      <c r="T204" s="93">
        <v>180</v>
      </c>
      <c r="U204" s="93">
        <v>100</v>
      </c>
      <c r="V204" s="94">
        <v>120</v>
      </c>
      <c r="W204" s="94">
        <v>360</v>
      </c>
      <c r="X204" s="94">
        <f t="shared" si="95"/>
        <v>760</v>
      </c>
      <c r="Y204" s="90">
        <v>10</v>
      </c>
      <c r="Z204" s="91">
        <v>4.5814000000000004</v>
      </c>
      <c r="AA204" s="90">
        <v>6.4884000000000004</v>
      </c>
      <c r="AB204" s="90">
        <v>11.9937</v>
      </c>
      <c r="AC204" s="90">
        <f t="shared" si="96"/>
        <v>33.063500000000005</v>
      </c>
      <c r="AD204" s="61">
        <f t="shared" si="82"/>
        <v>930</v>
      </c>
      <c r="AE204" s="72">
        <f t="shared" si="91"/>
        <v>664.40000000000009</v>
      </c>
      <c r="AF204" s="72">
        <f t="shared" si="92"/>
        <v>486</v>
      </c>
      <c r="AG204" s="72">
        <f t="shared" si="97"/>
        <v>1332</v>
      </c>
      <c r="AJ204" s="108" t="s">
        <v>229</v>
      </c>
    </row>
    <row r="205" spans="1:40">
      <c r="A205" s="152"/>
      <c r="B205" s="46">
        <v>4</v>
      </c>
      <c r="C205" s="46" t="s">
        <v>145</v>
      </c>
      <c r="D205" s="46">
        <f t="shared" si="94"/>
        <v>708</v>
      </c>
      <c r="E205" s="71">
        <f>V$3</f>
        <v>1886.04</v>
      </c>
      <c r="F205" s="46">
        <f>$V$4-AF205</f>
        <v>1214.4299999999998</v>
      </c>
      <c r="G205" s="46">
        <f>IF(AE205-$V$5&lt;0,1,AE205-$V$5)</f>
        <v>1</v>
      </c>
      <c r="H205" s="49">
        <f>IF(E205-G205&lt;0,-1,IF(D205-F205&lt;0,1,IF(E205-G205*2&lt;0,-2,IF(D205-F205*2&lt;0,2,IF(E205-G205*3&lt;0,-3,IF(D205-F205*3&lt;0,3,IF(E205-G205*4&lt;0,-4,-9)))))))</f>
        <v>1</v>
      </c>
      <c r="I205" s="46">
        <f>E205-ROUNDUP(D205/F205,0)*G205</f>
        <v>1885.04</v>
      </c>
      <c r="J205" s="68"/>
      <c r="K205" s="68"/>
      <c r="L205" s="68"/>
      <c r="M205" s="68"/>
      <c r="N205" s="68"/>
      <c r="O205" s="68"/>
      <c r="P205" s="68"/>
      <c r="Q205" s="51" t="s">
        <v>54</v>
      </c>
      <c r="R205" s="52">
        <v>4</v>
      </c>
      <c r="S205" s="52">
        <v>116</v>
      </c>
      <c r="T205" s="52">
        <v>120</v>
      </c>
      <c r="U205" s="52">
        <v>88</v>
      </c>
      <c r="V205" s="52">
        <v>51</v>
      </c>
      <c r="W205" s="52">
        <v>75</v>
      </c>
      <c r="X205" s="52">
        <f t="shared" si="95"/>
        <v>334</v>
      </c>
      <c r="Y205" s="54">
        <v>8</v>
      </c>
      <c r="Z205" s="54">
        <v>5.9</v>
      </c>
      <c r="AA205" s="54">
        <v>3.4</v>
      </c>
      <c r="AB205" s="54">
        <v>5</v>
      </c>
      <c r="AC205" s="54">
        <f t="shared" si="96"/>
        <v>22.3</v>
      </c>
      <c r="AD205" s="61">
        <f t="shared" si="82"/>
        <v>708</v>
      </c>
      <c r="AE205" s="72">
        <f t="shared" si="91"/>
        <v>765.6</v>
      </c>
      <c r="AF205" s="72">
        <f t="shared" si="92"/>
        <v>241.2</v>
      </c>
      <c r="AG205" s="72">
        <f t="shared" si="97"/>
        <v>442.5</v>
      </c>
      <c r="AJ205" s="108" t="s">
        <v>230</v>
      </c>
    </row>
    <row r="206" spans="1:40">
      <c r="A206" s="152"/>
      <c r="B206" s="46">
        <v>5</v>
      </c>
      <c r="C206" s="46" t="s">
        <v>27</v>
      </c>
      <c r="D206" s="46">
        <f t="shared" si="94"/>
        <v>1242</v>
      </c>
      <c r="E206" s="71">
        <f>W$3</f>
        <v>2131.56</v>
      </c>
      <c r="F206" s="46">
        <f>$W$4-AF206</f>
        <v>1115.44</v>
      </c>
      <c r="G206" s="46">
        <f>IF(AE206-$W$5&lt;0,1,AE206-$W$5)</f>
        <v>491.34000000000003</v>
      </c>
      <c r="H206" s="49">
        <f>IF(D206-F206&lt;0,1,IF(E206-G206&lt;0,-1,IF(D206-F206*2&lt;0,2,IF(E206-G206*2&lt;0,-2,IF(D206-F206*3&lt;0,3,IF(E206-G206*3&lt;0,-3,IF(D206-F206*4&lt;0,4,IF(E206-G206*4&lt;0,-4,-9))))))))</f>
        <v>2</v>
      </c>
      <c r="I206" s="46">
        <f>E206-(ROUNDUP(D206/F206,0)-1)*G206</f>
        <v>1640.2199999999998</v>
      </c>
      <c r="J206" s="68"/>
      <c r="K206" s="68"/>
      <c r="L206" s="68"/>
      <c r="M206" s="68"/>
      <c r="N206" s="68"/>
      <c r="O206" s="68"/>
      <c r="P206" s="68"/>
      <c r="Q206" s="58" t="s">
        <v>28</v>
      </c>
      <c r="R206" s="59">
        <v>5</v>
      </c>
      <c r="S206" s="59">
        <v>164</v>
      </c>
      <c r="T206" s="60">
        <v>300</v>
      </c>
      <c r="U206" s="59">
        <v>120</v>
      </c>
      <c r="V206" s="59">
        <v>70</v>
      </c>
      <c r="W206" s="59">
        <v>200</v>
      </c>
      <c r="X206" s="59">
        <f t="shared" si="95"/>
        <v>690</v>
      </c>
      <c r="Y206" s="55">
        <v>12</v>
      </c>
      <c r="Z206" s="54">
        <v>6.1</v>
      </c>
      <c r="AA206" s="54">
        <v>3.5</v>
      </c>
      <c r="AB206" s="54">
        <v>8</v>
      </c>
      <c r="AC206" s="54">
        <f t="shared" si="96"/>
        <v>29.6</v>
      </c>
      <c r="AD206" s="61">
        <f t="shared" si="82"/>
        <v>1242</v>
      </c>
      <c r="AE206" s="72">
        <f t="shared" si="91"/>
        <v>853.6</v>
      </c>
      <c r="AF206" s="72">
        <f>ROUND(V206+AA206*($Q$3-1),0)*1.2</f>
        <v>268.8</v>
      </c>
      <c r="AG206" s="72">
        <f t="shared" si="97"/>
        <v>828</v>
      </c>
      <c r="AH206" s="108">
        <v>3968</v>
      </c>
    </row>
    <row r="207" spans="1:40">
      <c r="A207" s="153"/>
      <c r="B207" s="46">
        <v>6</v>
      </c>
      <c r="C207" s="46" t="s">
        <v>73</v>
      </c>
      <c r="D207" s="46">
        <f t="shared" si="94"/>
        <v>753</v>
      </c>
      <c r="E207" s="71">
        <f>X$3</f>
        <v>1773.2</v>
      </c>
      <c r="F207" s="46">
        <f>$X$4-AF207</f>
        <v>873.82</v>
      </c>
      <c r="G207" s="46">
        <f>IF(AE207-$X$5&lt;0,1,AE207-$X$5)</f>
        <v>1</v>
      </c>
      <c r="H207" s="49">
        <f>IF(E207-G207&lt;0,-1,IF(D207-F207&lt;0,1,IF(E207-G207*2&lt;0,-2,IF(D207-F207*2&lt;0,2,IF(E207-G207*3&lt;0,-3,IF(D207-F207*3&lt;0,3,IF(E207-G207*4&lt;0,-4,-9)))))))</f>
        <v>1</v>
      </c>
      <c r="I207" s="46">
        <f>E207-ROUNDUP(D207/F207,0)*G207</f>
        <v>1772.2</v>
      </c>
      <c r="J207" s="68"/>
      <c r="K207" s="68"/>
      <c r="L207" s="68"/>
      <c r="M207" s="68"/>
      <c r="N207" s="68"/>
      <c r="O207" s="68"/>
      <c r="P207" s="68"/>
      <c r="Q207" s="58" t="s">
        <v>60</v>
      </c>
      <c r="R207" s="59">
        <v>6</v>
      </c>
      <c r="S207" s="59">
        <v>164</v>
      </c>
      <c r="T207" s="59">
        <v>150</v>
      </c>
      <c r="U207" s="59">
        <v>96</v>
      </c>
      <c r="V207" s="59">
        <v>82</v>
      </c>
      <c r="W207" s="60">
        <v>480</v>
      </c>
      <c r="X207" s="60">
        <f t="shared" si="95"/>
        <v>808</v>
      </c>
      <c r="Y207" s="54">
        <v>8</v>
      </c>
      <c r="Z207" s="54">
        <v>4.5</v>
      </c>
      <c r="AA207" s="54">
        <v>4.0968</v>
      </c>
      <c r="AB207" s="55">
        <v>12</v>
      </c>
      <c r="AC207" s="54">
        <f t="shared" si="96"/>
        <v>28.596800000000002</v>
      </c>
      <c r="AD207" s="61">
        <f t="shared" si="82"/>
        <v>753</v>
      </c>
      <c r="AE207" s="72">
        <f t="shared" si="91"/>
        <v>646.80000000000007</v>
      </c>
      <c r="AF207" s="72">
        <f t="shared" si="92"/>
        <v>314.39999999999998</v>
      </c>
      <c r="AG207" s="72">
        <f t="shared" si="97"/>
        <v>1512</v>
      </c>
    </row>
    <row r="208" spans="1:40" ht="15.95" customHeight="1">
      <c r="A208" s="151" t="s">
        <v>201</v>
      </c>
      <c r="B208" s="46">
        <v>1</v>
      </c>
      <c r="C208" s="46" t="s">
        <v>201</v>
      </c>
      <c r="D208" s="46">
        <f>ROUND(T208+Y208*($Q$3-1),0)*1.2</f>
        <v>868.8</v>
      </c>
      <c r="E208" s="71">
        <f>$S$3</f>
        <v>2272.92</v>
      </c>
      <c r="F208" s="46">
        <f>$S$4-AF208</f>
        <v>1232.76</v>
      </c>
      <c r="G208" s="46">
        <f>IF(AE208-$S$5&lt;0,1,AE208-$S$5)</f>
        <v>188.42000000000007</v>
      </c>
      <c r="H208" s="49">
        <f>IF(D208-F208&lt;0,1,IF(E208-G208&lt;0,-1,IF(D208-F208*2&lt;0,2,IF(E208-G208*2&lt;0,-2,IF(D208-F208*3&lt;0,3,IF(E208-G208*3&lt;0,-3,IF(D208-F208*4&lt;0,4,IF(E208-G208*4&lt;0,-4,-9))))))))</f>
        <v>1</v>
      </c>
      <c r="I208" s="46">
        <f>E208-(ROUNDUP(D208/F208,0)-1)*G208</f>
        <v>2272.92</v>
      </c>
      <c r="J208" s="68"/>
      <c r="K208" s="68"/>
      <c r="L208" s="68"/>
      <c r="M208" s="68"/>
      <c r="N208" s="68"/>
      <c r="O208" s="68"/>
      <c r="P208" s="68"/>
      <c r="Q208" s="51" t="s">
        <v>163</v>
      </c>
      <c r="R208" s="52">
        <v>6</v>
      </c>
      <c r="S208" s="52">
        <v>196</v>
      </c>
      <c r="T208" s="52">
        <v>240</v>
      </c>
      <c r="U208" s="53">
        <v>102</v>
      </c>
      <c r="V208" s="52">
        <v>92</v>
      </c>
      <c r="W208" s="53">
        <v>420</v>
      </c>
      <c r="X208" s="53">
        <v>854</v>
      </c>
      <c r="Y208" s="55">
        <v>11</v>
      </c>
      <c r="Z208" s="55">
        <v>5.0999999999999996</v>
      </c>
      <c r="AA208" s="54">
        <v>4.0999999999999996</v>
      </c>
      <c r="AB208" s="55">
        <v>15</v>
      </c>
      <c r="AC208" s="55">
        <v>35.200000000000003</v>
      </c>
      <c r="AD208" s="61">
        <f t="shared" si="82"/>
        <v>868.8</v>
      </c>
      <c r="AE208" s="72">
        <f>ROUND(U208+Z208*($Q$3-1),0)*2.5</f>
        <v>815</v>
      </c>
      <c r="AF208" s="72">
        <f t="shared" ref="AF208" si="98">ROUND(V208+AA208*($Q$3-1),0)*1.5</f>
        <v>408</v>
      </c>
      <c r="AG208" s="72">
        <f t="shared" si="97"/>
        <v>1620</v>
      </c>
      <c r="AI208" s="108" t="s">
        <v>231</v>
      </c>
    </row>
    <row r="209" spans="1:36">
      <c r="A209" s="152"/>
      <c r="B209" s="46">
        <v>2</v>
      </c>
      <c r="C209" s="46" t="s">
        <v>29</v>
      </c>
      <c r="D209" s="46">
        <f t="shared" ref="D209:D213" si="99">ROUND(T209+Y209*($Q$3-1),0)*1.2</f>
        <v>768</v>
      </c>
      <c r="E209" s="71">
        <f>T$3</f>
        <v>2228.2800000000002</v>
      </c>
      <c r="F209" s="46">
        <f>$T$4-AF209</f>
        <v>1456.29</v>
      </c>
      <c r="G209" s="46">
        <f>IF(AE209-$T$5&lt;0,1,AE209-$T$5)</f>
        <v>1</v>
      </c>
      <c r="H209" s="49">
        <f>IF(E209-G209&lt;0,-1,IF(D209-F209&lt;0,1,IF(E209-G209*2&lt;0,-2,IF(D209-F209*2&lt;0,2,IF(E209-G209*3&lt;0,-3,IF(D209-F209*3&lt;0,3,IF(E209-G209*4&lt;0,-4,-9)))))))</f>
        <v>1</v>
      </c>
      <c r="I209" s="46">
        <f>E209-ROUNDUP(D209/F209,0)*G209</f>
        <v>2227.2800000000002</v>
      </c>
      <c r="J209" s="68"/>
      <c r="K209" s="68"/>
      <c r="L209" s="68"/>
      <c r="M209" s="68"/>
      <c r="N209" s="68"/>
      <c r="O209" s="68"/>
      <c r="P209" s="68"/>
      <c r="Q209" s="51" t="s">
        <v>208</v>
      </c>
      <c r="R209" s="51">
        <v>5</v>
      </c>
      <c r="S209" s="51">
        <v>164</v>
      </c>
      <c r="T209" s="51">
        <v>200</v>
      </c>
      <c r="U209" s="51">
        <v>136</v>
      </c>
      <c r="V209" s="51">
        <v>50</v>
      </c>
      <c r="W209" s="51">
        <v>360</v>
      </c>
      <c r="X209" s="51">
        <v>746</v>
      </c>
      <c r="Y209" s="95">
        <v>10</v>
      </c>
      <c r="Z209" s="95">
        <v>6.8</v>
      </c>
      <c r="AA209" s="95">
        <v>2.5</v>
      </c>
      <c r="AB209" s="95">
        <v>10</v>
      </c>
      <c r="AC209" s="95">
        <v>29.3</v>
      </c>
      <c r="AD209" s="61">
        <f t="shared" si="82"/>
        <v>768</v>
      </c>
      <c r="AE209" s="72">
        <f>ROUND(U209+Z209*($Q$3-1),0)*2.5</f>
        <v>1087.5</v>
      </c>
      <c r="AF209" s="72">
        <f>ROUND(V209+AA209*($Q$3-1),0)*1.1</f>
        <v>176</v>
      </c>
      <c r="AG209" s="72">
        <f t="shared" si="97"/>
        <v>1200</v>
      </c>
      <c r="AI209" s="108" t="s">
        <v>229</v>
      </c>
    </row>
    <row r="210" spans="1:36">
      <c r="A210" s="152"/>
      <c r="B210" s="46">
        <v>3</v>
      </c>
      <c r="C210" s="46" t="s">
        <v>179</v>
      </c>
      <c r="D210" s="46">
        <f t="shared" si="99"/>
        <v>384</v>
      </c>
      <c r="E210" s="71">
        <f>U$3</f>
        <v>1687.64</v>
      </c>
      <c r="F210" s="46">
        <f>$U$4-AF210</f>
        <v>1279.96</v>
      </c>
      <c r="G210" s="46">
        <f>IF(AE210-$U$5&lt;0,1,AE210-$U$5)</f>
        <v>1</v>
      </c>
      <c r="H210" s="49">
        <f>IF(D210-F210&lt;0,1,IF(E210-G210&lt;0,-1,IF(D210-F210*2&lt;0,2,IF(E210-G210*2&lt;0,-2,IF(D210-F210*3&lt;0,3,IF(E210-G210*3&lt;0,-3,IF(D210-F210*4&lt;0,4,IF(E210-G210*4&lt;0,-4,-9))))))))</f>
        <v>1</v>
      </c>
      <c r="I210" s="46">
        <f>E210-(ROUNDUP(D210/F210,0)-1)*G210</f>
        <v>1687.64</v>
      </c>
      <c r="J210" s="68"/>
      <c r="K210" s="68"/>
      <c r="L210" s="68"/>
      <c r="M210" s="68"/>
      <c r="N210" s="68"/>
      <c r="O210" s="68"/>
      <c r="P210" s="68"/>
      <c r="Q210" s="51" t="s">
        <v>208</v>
      </c>
      <c r="R210" s="51">
        <v>5</v>
      </c>
      <c r="S210" s="51">
        <v>112</v>
      </c>
      <c r="T210" s="51">
        <v>100</v>
      </c>
      <c r="U210" s="51">
        <v>60</v>
      </c>
      <c r="V210" s="51">
        <v>95</v>
      </c>
      <c r="W210" s="51">
        <v>150</v>
      </c>
      <c r="X210" s="51">
        <v>405</v>
      </c>
      <c r="Y210" s="95">
        <v>5</v>
      </c>
      <c r="Z210" s="95">
        <v>3.0769000000000002</v>
      </c>
      <c r="AA210" s="95">
        <v>5.7949000000000002</v>
      </c>
      <c r="AB210" s="95">
        <v>9</v>
      </c>
      <c r="AC210" s="95">
        <v>22.8718</v>
      </c>
      <c r="AD210" s="61">
        <f t="shared" si="82"/>
        <v>384</v>
      </c>
      <c r="AE210" s="72">
        <f t="shared" ref="AE210:AE213" si="100">ROUND(U210+Z210*($Q$3-1),0)*2.5</f>
        <v>487.5</v>
      </c>
      <c r="AF210" s="72">
        <f>ROUND(V210+AA210*($Q$3-1),0)*1.1</f>
        <v>385.00000000000006</v>
      </c>
      <c r="AG210" s="72">
        <f t="shared" si="97"/>
        <v>819</v>
      </c>
      <c r="AI210" s="108" t="s">
        <v>230</v>
      </c>
    </row>
    <row r="211" spans="1:36">
      <c r="A211" s="152"/>
      <c r="B211" s="46">
        <v>4</v>
      </c>
      <c r="C211" s="46" t="s">
        <v>157</v>
      </c>
      <c r="D211" s="46">
        <f t="shared" si="99"/>
        <v>584.4</v>
      </c>
      <c r="E211" s="71">
        <f>V$3</f>
        <v>1886.04</v>
      </c>
      <c r="F211" s="46">
        <f>$V$4-AF211</f>
        <v>1301.6299999999999</v>
      </c>
      <c r="G211" s="46">
        <f>IF(AE211-$V$5&lt;0,1,AE211-$V$5)</f>
        <v>1</v>
      </c>
      <c r="H211" s="49">
        <f>IF(E211-G211&lt;0,-1,IF(D211-F211&lt;0,1,IF(E211-G211*2&lt;0,-2,IF(D211-F211*2&lt;0,2,IF(E211-G211*3&lt;0,-3,IF(D211-F211*3&lt;0,3,IF(E211-G211*4&lt;0,-4,-9)))))))</f>
        <v>1</v>
      </c>
      <c r="I211" s="46">
        <f>E211-ROUNDUP(D211/F211,0)*G211</f>
        <v>1885.04</v>
      </c>
      <c r="J211" s="68"/>
      <c r="K211" s="68"/>
      <c r="L211" s="68"/>
      <c r="M211" s="68"/>
      <c r="N211" s="68"/>
      <c r="O211" s="68"/>
      <c r="P211" s="68"/>
      <c r="Q211" s="51" t="s">
        <v>209</v>
      </c>
      <c r="R211" s="51">
        <v>5</v>
      </c>
      <c r="S211" s="51">
        <v>124</v>
      </c>
      <c r="T211" s="51">
        <v>135</v>
      </c>
      <c r="U211" s="51">
        <v>84</v>
      </c>
      <c r="V211" s="51">
        <v>39</v>
      </c>
      <c r="W211" s="51">
        <v>120</v>
      </c>
      <c r="X211" s="51">
        <v>378</v>
      </c>
      <c r="Y211" s="95">
        <v>8</v>
      </c>
      <c r="Z211" s="95">
        <v>5.5918000000000001</v>
      </c>
      <c r="AA211" s="95">
        <v>2.2856999999999998</v>
      </c>
      <c r="AB211" s="95">
        <v>8</v>
      </c>
      <c r="AC211" s="95">
        <v>23.877500000000001</v>
      </c>
      <c r="AD211" s="61">
        <f t="shared" si="82"/>
        <v>584.4</v>
      </c>
      <c r="AE211" s="72">
        <f t="shared" si="100"/>
        <v>825</v>
      </c>
      <c r="AF211" s="72">
        <f t="shared" ref="AF211:AF213" si="101">ROUND(V211+AA211*($Q$3-1),0)*1.1</f>
        <v>154</v>
      </c>
      <c r="AG211" s="72">
        <f t="shared" si="97"/>
        <v>708</v>
      </c>
    </row>
    <row r="212" spans="1:36">
      <c r="A212" s="152"/>
      <c r="B212" s="46">
        <v>5</v>
      </c>
      <c r="C212" s="46" t="s">
        <v>20</v>
      </c>
      <c r="D212" s="46">
        <f t="shared" si="99"/>
        <v>1022.4</v>
      </c>
      <c r="E212" s="71">
        <f>W$3</f>
        <v>2131.56</v>
      </c>
      <c r="F212" s="46">
        <f>$W$4-AF212</f>
        <v>1065.24</v>
      </c>
      <c r="G212" s="46">
        <f>IF(AE212-$W$5&lt;0,1,AE212-$W$5)</f>
        <v>587.74</v>
      </c>
      <c r="H212" s="49">
        <f>IF(D212-F212&lt;0,1,IF(E212-G212&lt;0,-1,IF(D212-F212*2&lt;0,2,IF(E212-G212*2&lt;0,-2,IF(D212-F212*3&lt;0,3,IF(E212-G212*3&lt;0,-3,IF(D212-F212*4&lt;0,4,IF(E212-G212*4&lt;0,-4,-9))))))))</f>
        <v>1</v>
      </c>
      <c r="I212" s="46">
        <f>E212-(ROUNDUP(D212/F212,0)-1)*G212</f>
        <v>2131.56</v>
      </c>
      <c r="J212" s="68"/>
      <c r="K212" s="68"/>
      <c r="L212" s="68"/>
      <c r="M212" s="68"/>
      <c r="N212" s="68"/>
      <c r="O212" s="68"/>
      <c r="P212" s="68"/>
      <c r="Q212" s="51" t="s">
        <v>209</v>
      </c>
      <c r="R212" s="51">
        <v>6</v>
      </c>
      <c r="S212" s="51">
        <v>176</v>
      </c>
      <c r="T212" s="51">
        <v>500</v>
      </c>
      <c r="U212" s="51">
        <v>200</v>
      </c>
      <c r="V212" s="51">
        <v>180</v>
      </c>
      <c r="W212" s="51">
        <v>680</v>
      </c>
      <c r="X212" s="51">
        <v>1560</v>
      </c>
      <c r="Y212" s="95">
        <v>8</v>
      </c>
      <c r="Z212" s="95">
        <v>4.0999999999999996</v>
      </c>
      <c r="AA212" s="95">
        <v>2.5</v>
      </c>
      <c r="AB212" s="95">
        <v>8</v>
      </c>
      <c r="AC212" s="95">
        <v>22.6</v>
      </c>
      <c r="AD212" s="61">
        <f t="shared" si="82"/>
        <v>1022.4</v>
      </c>
      <c r="AE212" s="72">
        <f t="shared" si="100"/>
        <v>950</v>
      </c>
      <c r="AF212" s="72">
        <f t="shared" si="101"/>
        <v>319</v>
      </c>
      <c r="AG212" s="72">
        <f t="shared" si="97"/>
        <v>1548</v>
      </c>
    </row>
    <row r="213" spans="1:36">
      <c r="A213" s="153"/>
      <c r="B213" s="46">
        <v>6</v>
      </c>
      <c r="C213" s="46" t="s">
        <v>23</v>
      </c>
      <c r="D213" s="46">
        <f t="shared" si="99"/>
        <v>638.4</v>
      </c>
      <c r="E213" s="71">
        <f>X$3</f>
        <v>1773.2</v>
      </c>
      <c r="F213" s="46">
        <f>$X$4-AF213</f>
        <v>973.72</v>
      </c>
      <c r="G213" s="46">
        <f>IF(AE213-$X$5&lt;0,1,AE213-$X$5)</f>
        <v>386.20000000000005</v>
      </c>
      <c r="H213" s="49">
        <f>IF(E213-G213&lt;0,-1,IF(D213-F213&lt;0,1,IF(E213-G213*2&lt;0,-2,IF(D213-F213*2&lt;0,2,IF(E213-G213*3&lt;0,-3,IF(D213-F213*3&lt;0,3,IF(E213-G213*4&lt;0,-4,-9)))))))</f>
        <v>1</v>
      </c>
      <c r="I213" s="46">
        <f>E213-ROUNDUP(D213/F213,0)*G213</f>
        <v>1387</v>
      </c>
      <c r="J213" s="68"/>
      <c r="K213" s="68"/>
      <c r="L213" s="68"/>
      <c r="M213" s="68"/>
      <c r="N213" s="68"/>
      <c r="O213" s="68"/>
      <c r="P213" s="68"/>
      <c r="Q213" s="51" t="s">
        <v>210</v>
      </c>
      <c r="R213" s="51">
        <v>6</v>
      </c>
      <c r="S213" s="51">
        <v>172</v>
      </c>
      <c r="T213" s="51">
        <v>180</v>
      </c>
      <c r="U213" s="51">
        <v>180</v>
      </c>
      <c r="V213" s="51">
        <v>60</v>
      </c>
      <c r="W213" s="51">
        <v>300</v>
      </c>
      <c r="X213" s="51">
        <v>720</v>
      </c>
      <c r="Y213" s="95">
        <v>8</v>
      </c>
      <c r="Z213" s="95">
        <v>7.8461999999999996</v>
      </c>
      <c r="AA213" s="95">
        <v>3.0769000000000002</v>
      </c>
      <c r="AB213" s="95">
        <v>12</v>
      </c>
      <c r="AC213" s="95">
        <v>30.923099999999998</v>
      </c>
      <c r="AD213" s="61">
        <f t="shared" si="82"/>
        <v>638.4</v>
      </c>
      <c r="AE213" s="72">
        <f t="shared" si="100"/>
        <v>1312.5</v>
      </c>
      <c r="AF213" s="72">
        <f t="shared" si="101"/>
        <v>214.50000000000003</v>
      </c>
      <c r="AG213" s="72">
        <f t="shared" si="97"/>
        <v>1242</v>
      </c>
    </row>
    <row r="214" spans="1:36" ht="15.95" customHeight="1">
      <c r="A214" s="151" t="s">
        <v>198</v>
      </c>
      <c r="B214" s="46">
        <v>1</v>
      </c>
      <c r="C214" s="46" t="s">
        <v>198</v>
      </c>
      <c r="D214" s="46">
        <f>ROUND(T214+Y214*($Q$3-1),0)*1.8</f>
        <v>0</v>
      </c>
      <c r="E214" s="71">
        <f>$S$3</f>
        <v>2272.92</v>
      </c>
      <c r="F214" s="46">
        <f>$S$4-AF214</f>
        <v>1640.76</v>
      </c>
      <c r="G214" s="46">
        <f>IF(AE214-$S$5*95%&lt;0,1,AE214-$S$5*95%)</f>
        <v>1</v>
      </c>
      <c r="H214" s="49">
        <f>IF(D214-F214&lt;0,1,IF(E214-G214&lt;0,-1,IF(D214-F214*2&lt;0,2,IF(E214-G214*2&lt;0,-2,IF(D214-F214*3&lt;0,3,IF(E214-G214*3&lt;0,-3,IF(D214-F214*4&lt;0,4,IF(E214-G214*4&lt;0,-4,-9))))))))</f>
        <v>1</v>
      </c>
      <c r="I214" s="46">
        <f>E214-(ROUNDUP(D214/F214,0)-1)*G214</f>
        <v>2273.92</v>
      </c>
      <c r="J214" s="68"/>
      <c r="K214" s="68"/>
      <c r="L214" s="68"/>
      <c r="M214" s="68"/>
      <c r="N214" s="68"/>
      <c r="O214" s="68"/>
      <c r="P214" s="68"/>
      <c r="Q214" s="51"/>
      <c r="R214" s="51"/>
      <c r="S214" s="51"/>
      <c r="T214" s="51"/>
      <c r="U214" s="51"/>
      <c r="V214" s="51"/>
      <c r="W214" s="51"/>
      <c r="X214" s="51"/>
      <c r="Y214" s="95"/>
      <c r="Z214" s="95"/>
      <c r="AA214" s="95"/>
      <c r="AB214" s="95"/>
      <c r="AC214" s="95"/>
      <c r="AD214" s="61">
        <f t="shared" ref="AD214:AD219" si="102">D214</f>
        <v>0</v>
      </c>
      <c r="AE214" s="72">
        <f>ROUND(U214+Z214*($Q$3-1),0)*1.6</f>
        <v>0</v>
      </c>
      <c r="AF214" s="72">
        <f t="shared" ref="AF214:AF218" si="103">ROUND(V214+AA214*($Q$3-1),0)*1.6</f>
        <v>0</v>
      </c>
      <c r="AG214" s="72">
        <f t="shared" ref="AG214" si="104">ROUND(W214+AB214*($Q$3-1),0)*1.8</f>
        <v>0</v>
      </c>
      <c r="AJ214" s="108" t="s">
        <v>231</v>
      </c>
    </row>
    <row r="215" spans="1:36">
      <c r="A215" s="152"/>
      <c r="B215" s="46">
        <v>2</v>
      </c>
      <c r="C215" s="46" t="s">
        <v>159</v>
      </c>
      <c r="D215" s="46">
        <f t="shared" ref="D215:D219" si="105">ROUND(T215+Y215*($Q$3-1),0)*1.8</f>
        <v>770.4</v>
      </c>
      <c r="E215" s="71">
        <f>T$3</f>
        <v>2228.2800000000002</v>
      </c>
      <c r="F215" s="46">
        <f>$T$4-AF215</f>
        <v>1368.29</v>
      </c>
      <c r="G215" s="46">
        <f>IF(AE215-$T$5*95%&lt;0,1,AE215-$T$5*95%)</f>
        <v>1</v>
      </c>
      <c r="H215" s="49">
        <f>IF(E215-G215&lt;0,-1,IF(D215-F215&lt;0,1,IF(E215-G215*2&lt;0,-2,IF(D215-F215*2&lt;0,2,IF(E215-G215*3&lt;0,-3,IF(D215-F215*3&lt;0,3,IF(E215-G215*4&lt;0,-4,-9)))))))</f>
        <v>1</v>
      </c>
      <c r="I215" s="46">
        <f>E215-ROUNDUP(D215/F215,0)*G215</f>
        <v>2227.2800000000002</v>
      </c>
      <c r="J215" s="68"/>
      <c r="K215" s="68"/>
      <c r="L215" s="68"/>
      <c r="M215" s="68"/>
      <c r="N215" s="68"/>
      <c r="O215" s="68"/>
      <c r="P215" s="68"/>
      <c r="Q215" s="51" t="s">
        <v>211</v>
      </c>
      <c r="R215" s="51">
        <v>4</v>
      </c>
      <c r="S215" s="51">
        <v>120</v>
      </c>
      <c r="T215" s="51">
        <v>120</v>
      </c>
      <c r="U215" s="51">
        <v>84</v>
      </c>
      <c r="V215" s="51">
        <v>42</v>
      </c>
      <c r="W215" s="51">
        <v>135</v>
      </c>
      <c r="X215" s="51">
        <v>381</v>
      </c>
      <c r="Y215" s="95">
        <v>7</v>
      </c>
      <c r="Z215" s="95">
        <v>5.6</v>
      </c>
      <c r="AA215" s="95">
        <v>2.8</v>
      </c>
      <c r="AB215" s="95">
        <v>8</v>
      </c>
      <c r="AC215" s="95">
        <v>23.4</v>
      </c>
      <c r="AD215" s="61">
        <f t="shared" si="102"/>
        <v>770.4</v>
      </c>
      <c r="AE215" s="72">
        <f t="shared" ref="AE215:AE219" si="106">ROUND(U215+Z215*($Q$3-1),0)*1.6</f>
        <v>528</v>
      </c>
      <c r="AF215" s="72">
        <f t="shared" si="103"/>
        <v>264</v>
      </c>
      <c r="AG215" s="72">
        <f t="shared" ref="AG215:AG219" si="107">ROUND(W215+AB215*($Q$3-1),0)*1.8</f>
        <v>876.6</v>
      </c>
      <c r="AH215" s="108">
        <v>50</v>
      </c>
      <c r="AI215" s="108">
        <f>D215/AH215</f>
        <v>15.407999999999999</v>
      </c>
      <c r="AJ215" s="108" t="s">
        <v>230</v>
      </c>
    </row>
    <row r="216" spans="1:36">
      <c r="A216" s="152"/>
      <c r="B216" s="46">
        <v>3</v>
      </c>
      <c r="C216" s="46" t="s">
        <v>145</v>
      </c>
      <c r="D216" s="46">
        <f t="shared" si="105"/>
        <v>849.6</v>
      </c>
      <c r="E216" s="71">
        <f>U$3</f>
        <v>1687.64</v>
      </c>
      <c r="F216" s="46">
        <f>$U$4-AF216</f>
        <v>1343.3600000000001</v>
      </c>
      <c r="G216" s="46">
        <f>IF(AE216-$U$5*95%&lt;0,1,AE216-$U$5*95%)</f>
        <v>1</v>
      </c>
      <c r="H216" s="49">
        <f>IF(D216-F216&lt;0,1,IF(E216-G216&lt;0,-1,IF(D216-F216*2&lt;0,2,IF(E216-G216*2&lt;0,-2,IF(D216-F216*3&lt;0,3,IF(E216-G216*3&lt;0,-3,IF(D216-F216*4&lt;0,4,IF(E216-G216*4&lt;0,-4,-9))))))))</f>
        <v>1</v>
      </c>
      <c r="I216" s="46">
        <f>E216-(ROUNDUP(D216/F216,0)-1)*G216</f>
        <v>1687.64</v>
      </c>
      <c r="J216" s="68"/>
      <c r="K216" s="68"/>
      <c r="L216" s="68"/>
      <c r="M216" s="68"/>
      <c r="N216" s="68"/>
      <c r="O216" s="68"/>
      <c r="P216" s="68"/>
      <c r="Q216" s="51" t="s">
        <v>208</v>
      </c>
      <c r="R216" s="51">
        <v>4</v>
      </c>
      <c r="S216" s="51">
        <v>116</v>
      </c>
      <c r="T216" s="51">
        <v>120</v>
      </c>
      <c r="U216" s="51">
        <v>88</v>
      </c>
      <c r="V216" s="51">
        <v>51</v>
      </c>
      <c r="W216" s="51">
        <v>75</v>
      </c>
      <c r="X216" s="51">
        <v>334</v>
      </c>
      <c r="Y216" s="95">
        <v>8</v>
      </c>
      <c r="Z216" s="95">
        <v>5.9</v>
      </c>
      <c r="AA216" s="95">
        <v>3.4</v>
      </c>
      <c r="AB216" s="95">
        <v>5</v>
      </c>
      <c r="AC216" s="95">
        <v>22.3</v>
      </c>
      <c r="AD216" s="61">
        <f t="shared" si="102"/>
        <v>849.6</v>
      </c>
      <c r="AE216" s="72">
        <f t="shared" si="106"/>
        <v>556.80000000000007</v>
      </c>
      <c r="AF216" s="72">
        <f>ROUND(V216+AA216*($Q$3-1),0)*1.6</f>
        <v>321.60000000000002</v>
      </c>
      <c r="AG216" s="72">
        <f t="shared" si="107"/>
        <v>531</v>
      </c>
      <c r="AH216" s="108">
        <v>901</v>
      </c>
      <c r="AI216" s="108">
        <f>D216/AH216</f>
        <v>0.94295227524972258</v>
      </c>
      <c r="AJ216" s="108" t="s">
        <v>229</v>
      </c>
    </row>
    <row r="217" spans="1:36">
      <c r="A217" s="152"/>
      <c r="B217" s="46">
        <v>4</v>
      </c>
      <c r="C217" s="46" t="s">
        <v>71</v>
      </c>
      <c r="D217" s="46">
        <f t="shared" si="105"/>
        <v>849.6</v>
      </c>
      <c r="E217" s="71">
        <f>V$3</f>
        <v>1886.04</v>
      </c>
      <c r="F217" s="46">
        <f>$V$4-AF217</f>
        <v>1116.4299999999998</v>
      </c>
      <c r="G217" s="46">
        <f>IF(AE217-$V$5*95%&lt;0,1,AE217-$V$5*95%)</f>
        <v>1</v>
      </c>
      <c r="H217" s="49">
        <f>IF(E217-G217&lt;0,-1,IF(D217-F217&lt;0,1,IF(E217-G217*2&lt;0,-2,IF(D217-F217*2&lt;0,2,IF(E217-G217*3&lt;0,-3,IF(D217-F217*3&lt;0,3,IF(E217-G217*4&lt;0,-4,-9)))))))</f>
        <v>1</v>
      </c>
      <c r="I217" s="46">
        <f>E217-ROUNDUP(D217/F217,0)*G217</f>
        <v>1885.04</v>
      </c>
      <c r="J217" s="68"/>
      <c r="K217" s="68"/>
      <c r="L217" s="68"/>
      <c r="M217" s="68"/>
      <c r="N217" s="68"/>
      <c r="O217" s="68"/>
      <c r="P217" s="68"/>
      <c r="Q217" s="51" t="s">
        <v>212</v>
      </c>
      <c r="R217" s="51">
        <v>4</v>
      </c>
      <c r="S217" s="51">
        <v>112</v>
      </c>
      <c r="T217" s="51">
        <v>120</v>
      </c>
      <c r="U217" s="51">
        <v>63</v>
      </c>
      <c r="V217" s="51">
        <v>54</v>
      </c>
      <c r="W217" s="51">
        <v>90</v>
      </c>
      <c r="X217" s="51">
        <v>327</v>
      </c>
      <c r="Y217" s="95">
        <v>8</v>
      </c>
      <c r="Z217" s="95">
        <v>4.2</v>
      </c>
      <c r="AA217" s="95">
        <v>3.6</v>
      </c>
      <c r="AB217" s="95">
        <v>6</v>
      </c>
      <c r="AC217" s="95">
        <v>21.8</v>
      </c>
      <c r="AD217" s="61">
        <f t="shared" si="102"/>
        <v>849.6</v>
      </c>
      <c r="AE217" s="72">
        <f t="shared" si="106"/>
        <v>396.8</v>
      </c>
      <c r="AF217" s="72">
        <f t="shared" si="103"/>
        <v>339.20000000000005</v>
      </c>
      <c r="AG217" s="72">
        <f t="shared" si="107"/>
        <v>637.20000000000005</v>
      </c>
    </row>
    <row r="218" spans="1:36">
      <c r="A218" s="152"/>
      <c r="B218" s="46">
        <v>5</v>
      </c>
      <c r="C218" s="46" t="s">
        <v>204</v>
      </c>
      <c r="D218" s="46">
        <f t="shared" si="105"/>
        <v>1094.4000000000001</v>
      </c>
      <c r="E218" s="71">
        <f>W$3</f>
        <v>2131.56</v>
      </c>
      <c r="F218" s="46">
        <f>$W$4-AF218</f>
        <v>1005.04</v>
      </c>
      <c r="G218" s="46">
        <f>IF(AE218-$W$5*95%&lt;0,1,AE218-$W$5*95%)</f>
        <v>287.85300000000001</v>
      </c>
      <c r="H218" s="49">
        <f>IF(D218-F218&lt;0,1,IF(E218-G218&lt;0,-1,IF(D218-F218*2&lt;0,2,IF(E218-G218*2&lt;0,-2,IF(D218-F218*3&lt;0,3,IF(E218-G218*3&lt;0,-3,IF(D218-F218*4&lt;0,4,IF(E218-G218*4&lt;0,-4,-9))))))))</f>
        <v>2</v>
      </c>
      <c r="I218" s="46">
        <f>E218-(ROUNDUP(D218/F218,0)-1)*G218</f>
        <v>1843.7069999999999</v>
      </c>
      <c r="J218" s="68"/>
      <c r="K218" s="68"/>
      <c r="L218" s="68"/>
      <c r="M218" s="68"/>
      <c r="N218" s="68"/>
      <c r="O218" s="68"/>
      <c r="P218" s="68"/>
      <c r="Q218" s="58" t="s">
        <v>22</v>
      </c>
      <c r="R218" s="59">
        <v>6</v>
      </c>
      <c r="S218" s="59">
        <v>156</v>
      </c>
      <c r="T218" s="60">
        <v>300</v>
      </c>
      <c r="U218" s="59">
        <v>118</v>
      </c>
      <c r="V218" s="59">
        <v>70</v>
      </c>
      <c r="W218" s="60">
        <v>380</v>
      </c>
      <c r="X218" s="60">
        <v>868</v>
      </c>
      <c r="Y218" s="54">
        <v>7</v>
      </c>
      <c r="Z218" s="54">
        <v>6.3</v>
      </c>
      <c r="AA218" s="54">
        <v>3.8</v>
      </c>
      <c r="AB218" s="55">
        <v>12</v>
      </c>
      <c r="AC218" s="54">
        <v>29.1</v>
      </c>
      <c r="AD218" s="61">
        <f t="shared" si="102"/>
        <v>1094.4000000000001</v>
      </c>
      <c r="AE218" s="72">
        <f t="shared" si="106"/>
        <v>632</v>
      </c>
      <c r="AF218" s="72">
        <f t="shared" si="103"/>
        <v>379.20000000000005</v>
      </c>
      <c r="AG218" s="72">
        <f t="shared" si="107"/>
        <v>1634.4</v>
      </c>
    </row>
    <row r="219" spans="1:36">
      <c r="A219" s="153"/>
      <c r="B219" s="46">
        <v>6</v>
      </c>
      <c r="C219" s="46" t="s">
        <v>1</v>
      </c>
      <c r="D219" s="46">
        <f t="shared" si="105"/>
        <v>806.4</v>
      </c>
      <c r="E219" s="71">
        <f>X$3</f>
        <v>1773.2</v>
      </c>
      <c r="F219" s="46">
        <f>$X$4-AF219</f>
        <v>588.22</v>
      </c>
      <c r="G219" s="46">
        <f>IF(AE219-$X$5*95%&lt;0,1,AE219-$X$5*95%)</f>
        <v>1</v>
      </c>
      <c r="H219" s="49">
        <f>IF(E219-G219&lt;0,-1,IF(D219-F219&lt;0,1,IF(E219-G219*2&lt;0,-2,IF(D219-F219*2&lt;0,2,IF(E219-G219*3&lt;0,-3,IF(D219-F219*3&lt;0,3,IF(E219-G219*4&lt;0,-4,-9)))))))</f>
        <v>2</v>
      </c>
      <c r="I219" s="46">
        <f>E219-ROUNDUP(D219/F219,0)*G219</f>
        <v>1771.2</v>
      </c>
      <c r="J219" s="68"/>
      <c r="K219" s="68"/>
      <c r="L219" s="68"/>
      <c r="M219" s="68"/>
      <c r="N219" s="68"/>
      <c r="O219" s="68"/>
      <c r="P219" s="68"/>
      <c r="Q219" s="51" t="s">
        <v>213</v>
      </c>
      <c r="R219" s="51">
        <v>6</v>
      </c>
      <c r="S219" s="51">
        <v>156</v>
      </c>
      <c r="T219" s="51">
        <v>140</v>
      </c>
      <c r="U219" s="51">
        <v>80</v>
      </c>
      <c r="V219" s="51">
        <v>120</v>
      </c>
      <c r="W219" s="51">
        <v>450</v>
      </c>
      <c r="X219" s="51">
        <v>790</v>
      </c>
      <c r="Y219" s="95">
        <v>7</v>
      </c>
      <c r="Z219" s="95">
        <v>3.1</v>
      </c>
      <c r="AA219" s="95">
        <v>5.8</v>
      </c>
      <c r="AB219" s="95">
        <v>11</v>
      </c>
      <c r="AC219" s="95">
        <v>26.900000000000002</v>
      </c>
      <c r="AD219" s="61">
        <f t="shared" si="102"/>
        <v>806.4</v>
      </c>
      <c r="AE219" s="72">
        <f t="shared" si="106"/>
        <v>345.6</v>
      </c>
      <c r="AF219" s="72">
        <f>ROUND(V219+AA219*($Q$3-1),0)*1.6</f>
        <v>600</v>
      </c>
      <c r="AG219" s="72">
        <f t="shared" si="107"/>
        <v>1681.2</v>
      </c>
    </row>
    <row r="220" spans="1:36" ht="15.95" customHeight="1">
      <c r="A220" s="151" t="s">
        <v>202</v>
      </c>
      <c r="B220" s="46">
        <v>1</v>
      </c>
      <c r="C220" s="46" t="s">
        <v>202</v>
      </c>
      <c r="D220" s="46">
        <f t="shared" ref="D220:D225" si="108">ROUND(T220+Y220*($Q$3-1),0)*1.5</f>
        <v>0</v>
      </c>
      <c r="E220" s="71">
        <f>$S$3</f>
        <v>2272.92</v>
      </c>
      <c r="F220" s="46">
        <f>$S$4-AF220</f>
        <v>1640.76</v>
      </c>
      <c r="G220" s="46">
        <f>IF(AE220-$S$5&lt;0,1,AE220-$S$5)</f>
        <v>1</v>
      </c>
      <c r="H220" s="49">
        <f>IF(D220-F220&lt;0,1,IF(E220-G220&lt;0,-1,IF(D220-F220*2&lt;0,2,IF(E220-G220*2&lt;0,-2,IF(D220-F220*3&lt;0,3,IF(E220-G220*3&lt;0,-3,IF(D220-F220*4&lt;0,4,IF(E220-G220*4&lt;0,-4,-9))))))))</f>
        <v>1</v>
      </c>
      <c r="I220" s="46">
        <f>E220-(ROUNDUP(D220/F220,0)-1)*G220</f>
        <v>2273.92</v>
      </c>
      <c r="J220" s="68"/>
      <c r="K220" s="68"/>
      <c r="L220" s="68"/>
      <c r="M220" s="68"/>
      <c r="N220" s="68"/>
      <c r="O220" s="68"/>
      <c r="P220" s="68"/>
      <c r="Q220" s="51"/>
      <c r="R220" s="51"/>
      <c r="S220" s="51"/>
      <c r="T220" s="51"/>
      <c r="U220" s="51"/>
      <c r="V220" s="51"/>
      <c r="W220" s="51"/>
      <c r="X220" s="51"/>
      <c r="Y220" s="95"/>
      <c r="Z220" s="95"/>
      <c r="AA220" s="95"/>
      <c r="AB220" s="95"/>
      <c r="AC220" s="95"/>
      <c r="AD220" s="61">
        <f t="shared" ref="AD220" si="109">D220</f>
        <v>0</v>
      </c>
      <c r="AE220" s="72">
        <f t="shared" ref="AE220" si="110">ROUND(U220+Z220*($Q$3-1),0)*1.5</f>
        <v>0</v>
      </c>
      <c r="AF220" s="72">
        <f t="shared" ref="AF220:AF225" si="111">ROUND(V220+AA220*($Q$3-1),0)*1.8</f>
        <v>0</v>
      </c>
      <c r="AG220" s="72">
        <f t="shared" ref="AG220" si="112">ROUND(W220+AB220*($Q$3-1),0)*1.5</f>
        <v>0</v>
      </c>
    </row>
    <row r="221" spans="1:36">
      <c r="A221" s="152"/>
      <c r="B221" s="46">
        <v>2</v>
      </c>
      <c r="C221" s="46" t="s">
        <v>182</v>
      </c>
      <c r="D221" s="46">
        <f t="shared" si="108"/>
        <v>675</v>
      </c>
      <c r="E221" s="71">
        <f>T$3</f>
        <v>2228.2800000000002</v>
      </c>
      <c r="F221" s="46">
        <f>$T$4-AF221</f>
        <v>1432.49</v>
      </c>
      <c r="G221" s="46">
        <f>IF(AE221-$T$5&lt;0,1,AE221-$T$5)</f>
        <v>1</v>
      </c>
      <c r="H221" s="49">
        <f>IF(E221-G221&lt;0,-1,IF(D221-F221&lt;0,1,IF(E221-G221*2&lt;0,-2,IF(D221-F221*2&lt;0,2,IF(E221-G221*3&lt;0,-3,IF(D221-F221*3&lt;0,3,IF(E221-G221*4&lt;0,-4,-9)))))))</f>
        <v>1</v>
      </c>
      <c r="I221" s="46">
        <f>E221-ROUNDUP(D221/F221,0)*G221</f>
        <v>2227.2800000000002</v>
      </c>
      <c r="J221" s="68"/>
      <c r="K221" s="68"/>
      <c r="L221" s="68"/>
      <c r="M221" s="68"/>
      <c r="N221" s="68"/>
      <c r="O221" s="68"/>
      <c r="P221" s="68"/>
      <c r="Q221" s="51" t="s">
        <v>214</v>
      </c>
      <c r="R221" s="51">
        <v>5</v>
      </c>
      <c r="S221" s="51">
        <v>176</v>
      </c>
      <c r="T221" s="51">
        <v>10</v>
      </c>
      <c r="U221" s="51">
        <v>10</v>
      </c>
      <c r="V221" s="51">
        <v>10</v>
      </c>
      <c r="W221" s="51">
        <v>0</v>
      </c>
      <c r="X221" s="51">
        <v>30</v>
      </c>
      <c r="Y221" s="95">
        <v>10</v>
      </c>
      <c r="Z221" s="95">
        <v>7.0909000000000004</v>
      </c>
      <c r="AA221" s="95">
        <v>2.2955000000000001</v>
      </c>
      <c r="AB221" s="95">
        <v>21</v>
      </c>
      <c r="AC221" s="95">
        <v>40.386400000000002</v>
      </c>
      <c r="AD221" s="61">
        <f t="shared" ref="AD221:AD225" si="113">D221</f>
        <v>675</v>
      </c>
      <c r="AE221" s="72">
        <f t="shared" ref="AE221:AE225" si="114">ROUND(U221+Z221*($Q$3-1),0)*1.5</f>
        <v>483</v>
      </c>
      <c r="AF221" s="72">
        <f t="shared" si="111"/>
        <v>199.8</v>
      </c>
      <c r="AG221" s="72">
        <f t="shared" ref="AG221:AG225" si="115">ROUND(W221+AB221*($Q$3-1),0)*1.5</f>
        <v>1386</v>
      </c>
      <c r="AH221" s="108">
        <v>974</v>
      </c>
      <c r="AI221" s="108" t="s">
        <v>227</v>
      </c>
      <c r="AJ221" s="108" t="s">
        <v>231</v>
      </c>
    </row>
    <row r="222" spans="1:36">
      <c r="A222" s="152"/>
      <c r="B222" s="46">
        <v>3</v>
      </c>
      <c r="C222" s="46" t="s">
        <v>205</v>
      </c>
      <c r="D222" s="46">
        <f t="shared" si="108"/>
        <v>1080</v>
      </c>
      <c r="E222" s="71">
        <f>U$3</f>
        <v>1687.64</v>
      </c>
      <c r="F222" s="46">
        <f>$U$4-AF222</f>
        <v>1005.5600000000001</v>
      </c>
      <c r="G222" s="46">
        <f>IF(AE222-$U$5&lt;0,1,AE222-$U$5)</f>
        <v>1</v>
      </c>
      <c r="H222" s="49">
        <f>IF(D222-F222&lt;0,1,IF(E222-G222&lt;0,-1,IF(D222-F222*2&lt;0,2,IF(E222-G222*2&lt;0,-2,IF(D222-F222*3&lt;0,3,IF(E222-G222*3&lt;0,-3,IF(D222-F222*4&lt;0,4,IF(E222-G222*4&lt;0,-4,-9))))))))</f>
        <v>2</v>
      </c>
      <c r="I222" s="46">
        <f>E222-(ROUNDUP(D222/F222,0)-1)*G222</f>
        <v>1686.64</v>
      </c>
      <c r="J222" s="68"/>
      <c r="K222" s="68"/>
      <c r="L222" s="68"/>
      <c r="M222" s="68"/>
      <c r="N222" s="68"/>
      <c r="O222" s="68"/>
      <c r="P222" s="68"/>
      <c r="Q222" s="51" t="s">
        <v>215</v>
      </c>
      <c r="R222" s="51">
        <v>6</v>
      </c>
      <c r="S222" s="51">
        <v>204</v>
      </c>
      <c r="T222" s="51">
        <v>280</v>
      </c>
      <c r="U222" s="51">
        <v>150</v>
      </c>
      <c r="V222" s="51">
        <v>160</v>
      </c>
      <c r="W222" s="51">
        <v>500</v>
      </c>
      <c r="X222" s="51">
        <v>1090</v>
      </c>
      <c r="Y222" s="95">
        <v>10</v>
      </c>
      <c r="Z222" s="95">
        <v>4.5</v>
      </c>
      <c r="AA222" s="95">
        <v>3.5</v>
      </c>
      <c r="AB222" s="95">
        <v>15</v>
      </c>
      <c r="AC222" s="95">
        <v>33</v>
      </c>
      <c r="AD222" s="61">
        <f t="shared" si="113"/>
        <v>1080</v>
      </c>
      <c r="AE222" s="72">
        <f>ROUND(U222+Z222*($Q$3-1),0)*1.4</f>
        <v>487.2</v>
      </c>
      <c r="AF222" s="72">
        <f>ROUND(V222+AA222*($Q$3-1),0)*2.1</f>
        <v>659.4</v>
      </c>
      <c r="AG222" s="72">
        <f t="shared" si="115"/>
        <v>1740</v>
      </c>
      <c r="AH222" s="108">
        <v>2829</v>
      </c>
      <c r="AI222" s="108">
        <v>2315</v>
      </c>
      <c r="AJ222" s="108" t="s">
        <v>233</v>
      </c>
    </row>
    <row r="223" spans="1:36">
      <c r="A223" s="152"/>
      <c r="B223" s="46">
        <v>4</v>
      </c>
      <c r="C223" s="46" t="s">
        <v>206</v>
      </c>
      <c r="D223" s="46">
        <f t="shared" si="108"/>
        <v>708</v>
      </c>
      <c r="E223" s="71">
        <f>V$3</f>
        <v>1886.04</v>
      </c>
      <c r="F223" s="46">
        <f>$V$4-AF223</f>
        <v>1158.6299999999999</v>
      </c>
      <c r="G223" s="46">
        <f>IF(AE223-$V$5&lt;0,1,AE223-$V$5)</f>
        <v>1</v>
      </c>
      <c r="H223" s="49">
        <f>IF(E223-G223&lt;0,-1,IF(D223-F223&lt;0,1,IF(E223-G223*2&lt;0,-2,IF(D223-F223*2&lt;0,2,IF(E223-G223*3&lt;0,-3,IF(D223-F223*3&lt;0,3,IF(E223-G223*4&lt;0,-4,-9)))))))</f>
        <v>1</v>
      </c>
      <c r="I223" s="46">
        <f>E223-ROUNDUP(D223/F223,0)*G223</f>
        <v>1885.04</v>
      </c>
      <c r="J223" s="68"/>
      <c r="K223" s="68"/>
      <c r="L223" s="68"/>
      <c r="M223" s="68"/>
      <c r="N223" s="68"/>
      <c r="O223" s="68"/>
      <c r="P223" s="68"/>
      <c r="Q223" s="51" t="s">
        <v>216</v>
      </c>
      <c r="R223" s="51">
        <v>4</v>
      </c>
      <c r="S223" s="51">
        <v>112</v>
      </c>
      <c r="T223" s="51">
        <v>120</v>
      </c>
      <c r="U223" s="51">
        <v>79</v>
      </c>
      <c r="V223" s="51">
        <v>42</v>
      </c>
      <c r="W223" s="51">
        <v>90</v>
      </c>
      <c r="X223" s="51">
        <v>331</v>
      </c>
      <c r="Y223" s="95">
        <v>8</v>
      </c>
      <c r="Z223" s="95">
        <v>5.3</v>
      </c>
      <c r="AA223" s="95">
        <v>2.8</v>
      </c>
      <c r="AB223" s="95">
        <v>6</v>
      </c>
      <c r="AC223" s="95">
        <v>22.1</v>
      </c>
      <c r="AD223" s="61">
        <f t="shared" si="113"/>
        <v>708</v>
      </c>
      <c r="AE223" s="72">
        <f t="shared" si="114"/>
        <v>468</v>
      </c>
      <c r="AF223" s="72">
        <f t="shared" si="111"/>
        <v>297</v>
      </c>
      <c r="AG223" s="72">
        <f t="shared" si="115"/>
        <v>531</v>
      </c>
      <c r="AH223" s="108">
        <v>1251</v>
      </c>
      <c r="AI223" s="108">
        <v>8</v>
      </c>
    </row>
    <row r="224" spans="1:36">
      <c r="A224" s="152"/>
      <c r="B224" s="46">
        <v>5</v>
      </c>
      <c r="C224" s="46" t="s">
        <v>281</v>
      </c>
      <c r="D224" s="46">
        <f t="shared" si="108"/>
        <v>960</v>
      </c>
      <c r="E224" s="71">
        <f>W$3</f>
        <v>2131.56</v>
      </c>
      <c r="F224" s="46">
        <f>$W$4-AF224</f>
        <v>784.84</v>
      </c>
      <c r="G224" s="46">
        <f>IF(AE224-$W$5&lt;0,1,AE224-$W$5)</f>
        <v>60.740000000000009</v>
      </c>
      <c r="H224" s="49">
        <f>IF(D224-F224&lt;0,1,IF(E224-G224&lt;0,-1,IF(D224-F224*2&lt;0,2,IF(E224-G224*2&lt;0,-2,IF(D224-F224*3&lt;0,3,IF(E224-G224*3&lt;0,-3,IF(D224-F224*4&lt;0,4,IF(E224-G224*4&lt;0,-4,-9))))))))</f>
        <v>2</v>
      </c>
      <c r="I224" s="46">
        <f>E224-(ROUNDUP(D224/F224,0)-1)*G224</f>
        <v>2070.8199999999997</v>
      </c>
      <c r="J224" s="68"/>
      <c r="K224" s="68"/>
      <c r="L224" s="68"/>
      <c r="M224" s="68"/>
      <c r="N224" s="68"/>
      <c r="O224" s="68"/>
      <c r="P224" s="68"/>
      <c r="Q224" s="51" t="s">
        <v>217</v>
      </c>
      <c r="R224" s="51">
        <v>6</v>
      </c>
      <c r="S224" s="51">
        <v>160</v>
      </c>
      <c r="T224" s="51">
        <v>200</v>
      </c>
      <c r="U224" s="51">
        <v>88</v>
      </c>
      <c r="V224" s="51">
        <v>104</v>
      </c>
      <c r="W224" s="51">
        <v>270</v>
      </c>
      <c r="X224" s="51">
        <v>662</v>
      </c>
      <c r="Y224" s="95">
        <v>10</v>
      </c>
      <c r="Z224" s="95">
        <v>4.4000000000000004</v>
      </c>
      <c r="AA224" s="95">
        <v>5.2</v>
      </c>
      <c r="AB224" s="95">
        <v>10</v>
      </c>
      <c r="AC224" s="95">
        <v>29.6</v>
      </c>
      <c r="AD224" s="61">
        <f t="shared" si="113"/>
        <v>960</v>
      </c>
      <c r="AE224" s="72">
        <f t="shared" si="114"/>
        <v>423</v>
      </c>
      <c r="AF224" s="72">
        <f>ROUND(V224+AA224*($Q$3-1),0)*1.8</f>
        <v>599.4</v>
      </c>
      <c r="AG224" s="72">
        <f t="shared" si="115"/>
        <v>1065</v>
      </c>
    </row>
    <row r="225" spans="1:33">
      <c r="A225" s="153"/>
      <c r="B225" s="46">
        <v>6</v>
      </c>
      <c r="C225" s="46" t="s">
        <v>282</v>
      </c>
      <c r="D225" s="46">
        <f t="shared" si="108"/>
        <v>930</v>
      </c>
      <c r="E225" s="71">
        <f>X$3</f>
        <v>1773.2</v>
      </c>
      <c r="F225" s="46">
        <f>$X$4-AF225</f>
        <v>459.22</v>
      </c>
      <c r="G225" s="46">
        <f>IF(AE225-$X$5&lt;0,1,AE225-$X$5)</f>
        <v>1</v>
      </c>
      <c r="H225" s="49">
        <f>IF(E225-G225&lt;0,-1,IF(D225-F225&lt;0,1,IF(E225-G225*2&lt;0,-2,IF(D225-F225*2&lt;0,2,IF(E225-G225*3&lt;0,-3,IF(D225-F225*3&lt;0,3,IF(E225-G225*4&lt;0,-4,-9)))))))</f>
        <v>3</v>
      </c>
      <c r="I225" s="46">
        <f>E225-ROUNDUP(D225/F225,0)*G225</f>
        <v>1770.2</v>
      </c>
      <c r="J225" s="68"/>
      <c r="K225" s="68"/>
      <c r="L225" s="68"/>
      <c r="M225" s="68"/>
      <c r="N225" s="68"/>
      <c r="O225" s="68"/>
      <c r="P225" s="68"/>
      <c r="Q225" s="51" t="s">
        <v>218</v>
      </c>
      <c r="R225" s="51">
        <v>6</v>
      </c>
      <c r="S225" s="51">
        <v>180</v>
      </c>
      <c r="T225" s="51">
        <v>180</v>
      </c>
      <c r="U225" s="51">
        <v>100</v>
      </c>
      <c r="V225" s="51">
        <v>120</v>
      </c>
      <c r="W225" s="51">
        <v>360</v>
      </c>
      <c r="X225" s="51">
        <v>760</v>
      </c>
      <c r="Y225" s="95">
        <v>10</v>
      </c>
      <c r="Z225" s="95">
        <v>4.5814000000000004</v>
      </c>
      <c r="AA225" s="95">
        <v>6.4884000000000004</v>
      </c>
      <c r="AB225" s="95">
        <v>11.9937</v>
      </c>
      <c r="AC225" s="95">
        <v>33.063500000000005</v>
      </c>
      <c r="AD225" s="61">
        <f t="shared" si="113"/>
        <v>930</v>
      </c>
      <c r="AE225" s="72">
        <f t="shared" si="114"/>
        <v>453</v>
      </c>
      <c r="AF225" s="72">
        <f t="shared" si="111"/>
        <v>729</v>
      </c>
      <c r="AG225" s="72">
        <f t="shared" si="115"/>
        <v>1332</v>
      </c>
    </row>
  </sheetData>
  <sortState ref="A9:AA188">
    <sortCondition ref="A9:A188"/>
    <sortCondition ref="B9:B188"/>
  </sortState>
  <mergeCells count="40">
    <mergeCell ref="A166:A171"/>
    <mergeCell ref="A172:A177"/>
    <mergeCell ref="A178:A183"/>
    <mergeCell ref="A184:A189"/>
    <mergeCell ref="A8:I8"/>
    <mergeCell ref="A136:A141"/>
    <mergeCell ref="A142:A147"/>
    <mergeCell ref="A148:A153"/>
    <mergeCell ref="A154:A159"/>
    <mergeCell ref="A160:A165"/>
    <mergeCell ref="A106:A111"/>
    <mergeCell ref="A112:A117"/>
    <mergeCell ref="A118:A123"/>
    <mergeCell ref="A124:A129"/>
    <mergeCell ref="A130:A135"/>
    <mergeCell ref="A76:A81"/>
    <mergeCell ref="A82:A87"/>
    <mergeCell ref="A88:A93"/>
    <mergeCell ref="A94:A99"/>
    <mergeCell ref="A100:A105"/>
    <mergeCell ref="A46:A51"/>
    <mergeCell ref="A52:A57"/>
    <mergeCell ref="A58:A63"/>
    <mergeCell ref="A64:A69"/>
    <mergeCell ref="A70:A75"/>
    <mergeCell ref="Q8:X8"/>
    <mergeCell ref="Y8:AC8"/>
    <mergeCell ref="AD8:AG8"/>
    <mergeCell ref="A40:A45"/>
    <mergeCell ref="A10:A15"/>
    <mergeCell ref="A16:A21"/>
    <mergeCell ref="A22:A27"/>
    <mergeCell ref="A28:A33"/>
    <mergeCell ref="A34:A39"/>
    <mergeCell ref="A220:A225"/>
    <mergeCell ref="A190:A195"/>
    <mergeCell ref="A196:A201"/>
    <mergeCell ref="A202:A207"/>
    <mergeCell ref="A208:A213"/>
    <mergeCell ref="A214:A219"/>
  </mergeCells>
  <phoneticPr fontId="1" type="noConversion"/>
  <conditionalFormatting sqref="A10:AG189 A190:C225 F196:AD207 F190:AG195 D208:AD225 AE196:AG225 D190:E207">
    <cfRule type="expression" dxfId="18" priority="44">
      <formula>MOD(ROW()+2,12)&lt;6</formula>
    </cfRule>
  </conditionalFormatting>
  <conditionalFormatting sqref="H8:H225 H2568:H1048576">
    <cfRule type="cellIs" dxfId="17" priority="43" operator="between">
      <formula>-8</formula>
      <formula>0</formula>
    </cfRule>
  </conditionalFormatting>
  <conditionalFormatting sqref="G1">
    <cfRule type="cellIs" dxfId="16" priority="1" operator="between">
      <formula>-8</formula>
      <formula>0</formula>
    </cfRule>
  </conditionalFormatting>
  <pageMargins left="0.75" right="0.75" top="1" bottom="1" header="0.5" footer="0.5"/>
  <pageSetup paperSize="9" orientation="portrait" verticalDpi="0" r:id="rId1"/>
  <ignoredErrors>
    <ignoredError sqref="D190 D208:D213 AE208:AG208 AE220 AG220 AG196 AG214" emptyCellReference="1"/>
    <ignoredError sqref="AF202 AF196 AF200" formula="1" emptyCellReference="1"/>
    <ignoredError sqref="AF220:AF221 AF190:AF195 AF203:AF207 AF197:AF199 AF201 AF209:AF213 AF214:AF219 AF223:AF225 H198" formula="1"/>
  </ignoredErrors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G261"/>
  <sheetViews>
    <sheetView zoomScale="90" zoomScaleNormal="90" zoomScalePageLayoutView="90" workbookViewId="0">
      <pane ySplit="9" topLeftCell="A241" activePane="bottomLeft" state="frozen"/>
      <selection pane="bottomLeft" activeCell="C1" sqref="C1:H1"/>
    </sheetView>
  </sheetViews>
  <sheetFormatPr defaultColWidth="11" defaultRowHeight="14.25"/>
  <cols>
    <col min="1" max="1" width="2.625" style="110" customWidth="1"/>
    <col min="2" max="2" width="5.625" style="110" bestFit="1" customWidth="1"/>
    <col min="3" max="3" width="7.625" style="110" bestFit="1" customWidth="1"/>
    <col min="4" max="8" width="6.375" style="110" customWidth="1"/>
    <col min="9" max="9" width="7.625" style="110" bestFit="1" customWidth="1"/>
    <col min="10" max="10" width="6.375" style="110" customWidth="1"/>
    <col min="11" max="11" width="6.375" style="29" customWidth="1"/>
    <col min="12" max="12" width="6.125" style="29" customWidth="1"/>
    <col min="13" max="14" width="6.75" style="29" customWidth="1"/>
    <col min="15" max="15" width="7.75" style="29" customWidth="1"/>
    <col min="16" max="16" width="6.375" style="29" customWidth="1"/>
    <col min="17" max="17" width="9.125" style="108" bestFit="1" customWidth="1"/>
    <col min="18" max="33" width="6.375" style="108" customWidth="1"/>
    <col min="34" max="16384" width="11" style="108"/>
  </cols>
  <sheetData>
    <row r="1" spans="1:33">
      <c r="B1" s="111" t="s">
        <v>107</v>
      </c>
      <c r="C1" s="24">
        <v>1</v>
      </c>
      <c r="D1" s="24">
        <v>2</v>
      </c>
      <c r="E1" s="24">
        <v>3</v>
      </c>
      <c r="F1" s="24">
        <v>4</v>
      </c>
      <c r="G1" s="24">
        <v>5</v>
      </c>
      <c r="H1" s="24">
        <v>6</v>
      </c>
      <c r="I1" s="24">
        <v>7</v>
      </c>
      <c r="J1" s="40"/>
      <c r="K1" s="40"/>
      <c r="L1" s="40"/>
      <c r="M1" s="40"/>
      <c r="N1" s="40"/>
      <c r="P1" s="40"/>
      <c r="R1" s="29"/>
      <c r="S1" s="29">
        <v>1</v>
      </c>
      <c r="T1" s="29">
        <v>2</v>
      </c>
      <c r="U1" s="29">
        <v>3</v>
      </c>
      <c r="V1" s="29">
        <v>4</v>
      </c>
      <c r="W1" s="29">
        <v>5</v>
      </c>
      <c r="X1" s="29">
        <v>6</v>
      </c>
      <c r="Y1" s="29">
        <v>7</v>
      </c>
    </row>
    <row r="2" spans="1:33">
      <c r="A2" s="40"/>
      <c r="B2" s="6"/>
      <c r="C2" s="24" t="s">
        <v>120</v>
      </c>
      <c r="D2" s="24" t="s">
        <v>57</v>
      </c>
      <c r="E2" s="24" t="s">
        <v>146</v>
      </c>
      <c r="F2" s="24" t="s">
        <v>238</v>
      </c>
      <c r="G2" s="24" t="s">
        <v>121</v>
      </c>
      <c r="H2" s="24" t="s">
        <v>122</v>
      </c>
      <c r="I2" s="24" t="s">
        <v>121</v>
      </c>
      <c r="J2" s="100"/>
      <c r="L2" s="115" t="s">
        <v>234</v>
      </c>
      <c r="M2" s="115" t="s">
        <v>235</v>
      </c>
      <c r="N2" s="115" t="s">
        <v>236</v>
      </c>
      <c r="O2" s="115" t="s">
        <v>237</v>
      </c>
      <c r="P2" s="40"/>
      <c r="Q2" s="64" t="s">
        <v>123</v>
      </c>
      <c r="R2" s="29"/>
      <c r="S2" s="29" t="str">
        <f>INDEX($C$1:$I$5,2,MATCH(S$1,$C$1:$I$1,0))</f>
        <v>阿飞</v>
      </c>
      <c r="T2" s="29" t="str">
        <f t="shared" ref="T2:Y2" si="0">INDEX($C$1:$I$5,2,MATCH(T$1,$C$1:$I$1,0))</f>
        <v>洪七公</v>
      </c>
      <c r="U2" s="29" t="str">
        <f t="shared" si="0"/>
        <v>东方不败</v>
      </c>
      <c r="V2" s="29" t="str">
        <f t="shared" si="0"/>
        <v>欧阳峰</v>
      </c>
      <c r="W2" s="29" t="str">
        <f t="shared" si="0"/>
        <v>荆无命</v>
      </c>
      <c r="X2" s="29" t="str">
        <f t="shared" si="0"/>
        <v>张无忌</v>
      </c>
      <c r="Y2" s="29" t="str">
        <f t="shared" si="0"/>
        <v>荆无命</v>
      </c>
      <c r="AA2" s="39"/>
      <c r="AB2" s="39"/>
      <c r="AC2" s="39"/>
      <c r="AD2" s="39"/>
      <c r="AE2" s="39"/>
      <c r="AF2" s="39"/>
      <c r="AG2" s="39"/>
    </row>
    <row r="3" spans="1:33">
      <c r="A3" s="171"/>
      <c r="B3" s="6" t="s">
        <v>239</v>
      </c>
      <c r="C3" s="23">
        <v>1833</v>
      </c>
      <c r="D3" s="23">
        <v>1797</v>
      </c>
      <c r="E3" s="23">
        <v>1361</v>
      </c>
      <c r="F3" s="23">
        <v>1521</v>
      </c>
      <c r="G3" s="23">
        <v>1719</v>
      </c>
      <c r="H3" s="23">
        <v>1430</v>
      </c>
      <c r="I3" s="23">
        <v>1719</v>
      </c>
      <c r="J3" s="108"/>
      <c r="L3" s="23">
        <v>5</v>
      </c>
      <c r="M3" s="107">
        <v>1</v>
      </c>
      <c r="N3" s="107">
        <v>0</v>
      </c>
      <c r="O3" s="107">
        <v>0</v>
      </c>
      <c r="P3" s="45"/>
      <c r="Q3" s="64">
        <f>血战等级!J4</f>
        <v>67</v>
      </c>
      <c r="R3" s="29" t="s">
        <v>239</v>
      </c>
      <c r="S3" s="31">
        <f>INDEX($C$1:$I$5,3,MATCH(S$1,$C$1:$I$1,0))*(1+M3*0.01)</f>
        <v>1851.33</v>
      </c>
      <c r="T3" s="31">
        <f>INDEX($C$1:$I$5,3,MATCH(T$1,$C$1:$I$1,0))*(1+M3*0.01)</f>
        <v>1814.97</v>
      </c>
      <c r="U3" s="31">
        <f>INDEX($C$1:$I$5,3,MATCH(U$1,$C$1:$I$1,0))*(1+M3*0.01)</f>
        <v>1374.61</v>
      </c>
      <c r="V3" s="31">
        <f>INDEX($C$1:$I$5,3,MATCH(V$1,$C$1:$I$1,0))*(1+M3*0.01)</f>
        <v>1536.21</v>
      </c>
      <c r="W3" s="31">
        <f>INDEX($C$1:$I$5,3,MATCH(W$1,$C$1:$I$1,0))*(1+M3*0.01)</f>
        <v>1736.19</v>
      </c>
      <c r="X3" s="31">
        <f>INDEX($C$1:$I$5,3,MATCH(X$1,$C$1:$I$1,0))*(1+M3*0.01)</f>
        <v>1444.3</v>
      </c>
      <c r="Y3" s="31">
        <f>INDEX($C$1:$I$5,3,MATCH(Y$1,$C$1:$I$1,0))*(1+M3*0.01)</f>
        <v>1736.19</v>
      </c>
      <c r="AA3" s="39"/>
      <c r="AB3" s="39"/>
      <c r="AC3" s="39"/>
      <c r="AD3" s="39"/>
      <c r="AE3" s="39"/>
      <c r="AF3" s="39"/>
      <c r="AG3" s="39"/>
    </row>
    <row r="4" spans="1:33">
      <c r="A4" s="171"/>
      <c r="B4" s="6" t="s">
        <v>164</v>
      </c>
      <c r="C4" s="23">
        <v>1356</v>
      </c>
      <c r="D4" s="23">
        <v>1349</v>
      </c>
      <c r="E4" s="23">
        <v>1376</v>
      </c>
      <c r="F4" s="23">
        <v>1203</v>
      </c>
      <c r="G4" s="23">
        <v>1144</v>
      </c>
      <c r="H4" s="23">
        <v>982</v>
      </c>
      <c r="I4" s="23">
        <v>1144</v>
      </c>
      <c r="J4" s="101"/>
      <c r="L4" s="102"/>
      <c r="M4" s="102"/>
      <c r="N4" s="102"/>
      <c r="O4" s="102"/>
      <c r="P4" s="102"/>
      <c r="Q4" s="42"/>
      <c r="R4" s="29" t="s">
        <v>164</v>
      </c>
      <c r="S4" s="31">
        <f>INDEX($C$1:$I$5,4,MATCH(S$1,$C$1:$I$1,0))*(1+N3*0.01)</f>
        <v>1356</v>
      </c>
      <c r="T4" s="31">
        <f>INDEX($C$1:$I$5,4,MATCH(T$1,$C$1:$I$1,0))*(1+N3*0.01)</f>
        <v>1349</v>
      </c>
      <c r="U4" s="31">
        <f>INDEX($C$1:$I$5,4,MATCH(U$1,$C$1:$I$1,0))*(1+N3*0.01)</f>
        <v>1376</v>
      </c>
      <c r="V4" s="31">
        <f>INDEX($C$1:$I$5,4,MATCH(V$1,$C$1:$I$1,0))*(1+N3*0.01)</f>
        <v>1203</v>
      </c>
      <c r="W4" s="31">
        <f>INDEX($C$1:$I$5,4,MATCH(W$1,$C$1:$I$1,0))*(1+N3*0.01)</f>
        <v>1144</v>
      </c>
      <c r="X4" s="31">
        <f>INDEX($C$1:$I$5,4,MATCH(X$1,$C$1:$I$1,0))*(1+N3*0.01)</f>
        <v>982</v>
      </c>
      <c r="Y4" s="31">
        <f>INDEX($C$1:$I$5,4,MATCH(Y$1,$C$1:$I$1,0))*(1+N3*0.01)</f>
        <v>1144</v>
      </c>
      <c r="AA4" s="39"/>
      <c r="AB4" s="39"/>
      <c r="AC4" s="39"/>
      <c r="AD4" s="39"/>
      <c r="AE4" s="39"/>
      <c r="AF4" s="39"/>
      <c r="AG4" s="39"/>
    </row>
    <row r="5" spans="1:33">
      <c r="A5" s="171"/>
      <c r="B5" s="6" t="s">
        <v>124</v>
      </c>
      <c r="C5" s="23">
        <v>531</v>
      </c>
      <c r="D5" s="23">
        <v>1031</v>
      </c>
      <c r="E5" s="23">
        <v>525</v>
      </c>
      <c r="F5" s="23">
        <v>822</v>
      </c>
      <c r="G5" s="23">
        <v>307</v>
      </c>
      <c r="H5" s="23">
        <v>785</v>
      </c>
      <c r="I5" s="23">
        <v>307</v>
      </c>
      <c r="J5" s="101"/>
      <c r="L5" s="102"/>
      <c r="M5" s="102"/>
      <c r="N5" s="102"/>
      <c r="O5" s="102"/>
      <c r="P5" s="102"/>
      <c r="Q5" s="42"/>
      <c r="R5" s="29" t="s">
        <v>124</v>
      </c>
      <c r="S5" s="31">
        <f>INDEX($C$1:$I$5,5,MATCH(S$1,$C$1:$I$1,0))*(1+O3*0.01)</f>
        <v>531</v>
      </c>
      <c r="T5" s="31">
        <f>INDEX($C$1:$I$5,5,MATCH(T$1,$C$1:$I$1,0))*(1+O3*0.01)</f>
        <v>1031</v>
      </c>
      <c r="U5" s="31">
        <f>INDEX($C$1:$I$5,5,MATCH(U$1,$C$1:$I$1,0))*(1+O3*0.01)</f>
        <v>525</v>
      </c>
      <c r="V5" s="31">
        <f>INDEX($C$1:$I$5,5,MATCH(V$1,$C$1:$I$1,0))*(1+O3*0.01)</f>
        <v>822</v>
      </c>
      <c r="W5" s="31">
        <f>INDEX($C$1:$I$5,5,MATCH(W$1,$C$1:$I$1,0))*(1+O3*0.01)</f>
        <v>307</v>
      </c>
      <c r="X5" s="31">
        <f>INDEX($C$1:$I$5,5,MATCH(X$1,$C$1:$I$1,0))*(1+O3*0.01)</f>
        <v>785</v>
      </c>
      <c r="Y5" s="31">
        <f>INDEX($C$1:$I$5,5,MATCH(Y$1,$C$1:$I$1,0))*(1+O3*0.01)</f>
        <v>307</v>
      </c>
      <c r="AA5" s="39"/>
      <c r="AB5" s="39"/>
      <c r="AC5" s="39"/>
      <c r="AD5" s="39"/>
      <c r="AE5" s="39"/>
      <c r="AF5" s="39"/>
      <c r="AG5" s="39"/>
    </row>
    <row r="6" spans="1:33">
      <c r="A6" s="171"/>
      <c r="B6" s="103"/>
      <c r="C6" s="40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42"/>
      <c r="R6" s="40"/>
      <c r="S6" s="41"/>
      <c r="T6" s="41"/>
      <c r="U6" s="41"/>
      <c r="V6" s="41"/>
      <c r="W6" s="41"/>
      <c r="X6" s="41"/>
      <c r="Y6" s="41"/>
      <c r="AA6" s="39"/>
      <c r="AB6" s="39"/>
      <c r="AC6" s="39"/>
      <c r="AD6" s="39"/>
      <c r="AE6" s="39"/>
      <c r="AF6" s="39"/>
      <c r="AG6" s="39"/>
    </row>
    <row r="7" spans="1:33">
      <c r="A7" s="29"/>
      <c r="B7" s="29"/>
      <c r="C7" s="40"/>
      <c r="D7" s="41"/>
      <c r="E7" s="40"/>
      <c r="F7" s="40"/>
      <c r="G7" s="40"/>
      <c r="H7" s="20"/>
      <c r="I7" s="40"/>
      <c r="J7" s="40"/>
      <c r="K7" s="40"/>
      <c r="L7" s="40"/>
      <c r="M7" s="40"/>
      <c r="N7" s="40"/>
      <c r="O7" s="40"/>
      <c r="P7" s="40"/>
      <c r="Q7" s="42"/>
      <c r="R7" s="43"/>
      <c r="S7" s="43"/>
      <c r="T7" s="43"/>
      <c r="U7" s="43"/>
      <c r="V7" s="42"/>
      <c r="W7" s="42"/>
      <c r="X7" s="42"/>
      <c r="Y7" s="42"/>
      <c r="Z7" s="42"/>
      <c r="AA7" s="44"/>
      <c r="AB7" s="45"/>
      <c r="AC7" s="45"/>
      <c r="AD7" s="44"/>
      <c r="AE7" s="42"/>
      <c r="AF7" s="42"/>
      <c r="AG7" s="39"/>
    </row>
    <row r="8" spans="1:33">
      <c r="A8" s="172" t="s">
        <v>165</v>
      </c>
      <c r="B8" s="172"/>
      <c r="C8" s="172"/>
      <c r="D8" s="172"/>
      <c r="E8" s="172"/>
      <c r="F8" s="172"/>
      <c r="G8" s="172"/>
      <c r="H8" s="172"/>
      <c r="I8" s="172"/>
      <c r="J8" s="32"/>
      <c r="K8" s="32"/>
      <c r="L8" s="32"/>
      <c r="M8" s="32"/>
      <c r="N8" s="32"/>
      <c r="O8" s="32"/>
      <c r="P8" s="32"/>
      <c r="Q8" s="164" t="s">
        <v>111</v>
      </c>
      <c r="R8" s="165"/>
      <c r="S8" s="165"/>
      <c r="T8" s="165"/>
      <c r="U8" s="165"/>
      <c r="V8" s="165"/>
      <c r="W8" s="165"/>
      <c r="X8" s="166"/>
      <c r="Y8" s="167" t="s">
        <v>240</v>
      </c>
      <c r="Z8" s="167"/>
      <c r="AA8" s="167"/>
      <c r="AB8" s="167"/>
      <c r="AC8" s="167"/>
      <c r="AD8" s="164" t="s">
        <v>112</v>
      </c>
      <c r="AE8" s="165"/>
      <c r="AF8" s="165"/>
      <c r="AG8" s="166"/>
    </row>
    <row r="9" spans="1:33" s="110" customFormat="1">
      <c r="A9" s="33"/>
      <c r="B9" s="24" t="s">
        <v>31</v>
      </c>
      <c r="C9" s="24" t="s">
        <v>65</v>
      </c>
      <c r="D9" s="24" t="s">
        <v>241</v>
      </c>
      <c r="E9" s="24" t="s">
        <v>166</v>
      </c>
      <c r="F9" s="34" t="s">
        <v>113</v>
      </c>
      <c r="G9" s="34" t="s">
        <v>114</v>
      </c>
      <c r="H9" s="23" t="s">
        <v>167</v>
      </c>
      <c r="I9" s="24" t="s">
        <v>115</v>
      </c>
      <c r="J9" s="35"/>
      <c r="K9" s="35"/>
      <c r="L9" s="35"/>
      <c r="M9" s="35"/>
      <c r="N9" s="35"/>
      <c r="O9" s="35"/>
      <c r="P9" s="35"/>
      <c r="Q9" s="36" t="s">
        <v>33</v>
      </c>
      <c r="R9" s="37" t="s">
        <v>168</v>
      </c>
      <c r="S9" s="37" t="s">
        <v>35</v>
      </c>
      <c r="T9" s="37" t="s">
        <v>169</v>
      </c>
      <c r="U9" s="37" t="s">
        <v>37</v>
      </c>
      <c r="V9" s="37" t="s">
        <v>116</v>
      </c>
      <c r="W9" s="37" t="s">
        <v>170</v>
      </c>
      <c r="X9" s="37" t="s">
        <v>117</v>
      </c>
      <c r="Y9" s="37" t="s">
        <v>171</v>
      </c>
      <c r="Z9" s="37" t="s">
        <v>118</v>
      </c>
      <c r="AA9" s="37" t="s">
        <v>172</v>
      </c>
      <c r="AB9" s="37" t="s">
        <v>242</v>
      </c>
      <c r="AC9" s="37" t="s">
        <v>43</v>
      </c>
      <c r="AD9" s="38" t="s">
        <v>243</v>
      </c>
      <c r="AE9" s="36" t="s">
        <v>173</v>
      </c>
      <c r="AF9" s="37" t="s">
        <v>119</v>
      </c>
      <c r="AG9" s="37" t="s">
        <v>174</v>
      </c>
    </row>
    <row r="10" spans="1:33" ht="13.5" customHeight="1">
      <c r="A10" s="151" t="s">
        <v>146</v>
      </c>
      <c r="B10" s="46">
        <v>1</v>
      </c>
      <c r="C10" s="47" t="s">
        <v>146</v>
      </c>
      <c r="D10" s="48">
        <f t="shared" ref="D10:D73" si="1">AD10</f>
        <v>825.6</v>
      </c>
      <c r="E10" s="48">
        <f>S$3</f>
        <v>1851.33</v>
      </c>
      <c r="F10" s="46">
        <f>IF($S$4-AF10&lt;0,1,$S$4-AF10)</f>
        <v>1087.2</v>
      </c>
      <c r="G10" s="46">
        <f>IF(AE10-$S$5&lt;0,1,AE10-$S$5)</f>
        <v>939.60000000000014</v>
      </c>
      <c r="H10" s="49">
        <f>IF(D10-F10&lt;0,1,IF(E10-G10&lt;0,-1,IF(D10-F10*2&lt;0,2,IF(E10-G10*2&lt;0,-2,IF(D10-F10*3&lt;0,3,IF(E10-G10*3&lt;0,-3,IF(D10-F10*4&lt;0,4,IF(E10-G10*4&lt;0,-4,-9))))))))</f>
        <v>1</v>
      </c>
      <c r="I10" s="46">
        <f>E10-(ROUNDUP(D10/F10,0)-1)*G10</f>
        <v>1851.33</v>
      </c>
      <c r="J10" s="50"/>
      <c r="K10" s="50"/>
      <c r="L10" s="50"/>
      <c r="M10" s="50"/>
      <c r="N10" s="50"/>
      <c r="O10" s="50"/>
      <c r="P10" s="50"/>
      <c r="Q10" s="51" t="s">
        <v>142</v>
      </c>
      <c r="R10" s="52">
        <v>6</v>
      </c>
      <c r="S10" s="52">
        <v>156</v>
      </c>
      <c r="T10" s="52">
        <v>160</v>
      </c>
      <c r="U10" s="53">
        <v>190</v>
      </c>
      <c r="V10" s="52">
        <v>52</v>
      </c>
      <c r="W10" s="52">
        <v>300</v>
      </c>
      <c r="X10" s="53">
        <f t="shared" ref="X10:X41" si="2">W10+V10+U10+T10</f>
        <v>702</v>
      </c>
      <c r="Y10" s="54">
        <v>8</v>
      </c>
      <c r="Z10" s="55">
        <v>9.5</v>
      </c>
      <c r="AA10" s="54">
        <v>2.6</v>
      </c>
      <c r="AB10" s="54">
        <v>8</v>
      </c>
      <c r="AC10" s="54">
        <f t="shared" ref="AC10:AC17" si="3">AB10+AA10+Z10+Y10</f>
        <v>28.1</v>
      </c>
      <c r="AD10" s="56">
        <f t="shared" ref="AD10:AD16" si="4">ROUND(T10+Y10*($Q$3-1),0)*1.2</f>
        <v>825.6</v>
      </c>
      <c r="AE10" s="57">
        <f>ROUND(U10+Z10*($Q$3-1),0)*1.8</f>
        <v>1470.6000000000001</v>
      </c>
      <c r="AF10" s="56">
        <f>ROUND(V10+AA10*($Q$3-1),0)*1.2</f>
        <v>268.8</v>
      </c>
      <c r="AG10" s="56">
        <f t="shared" ref="AG10:AG41" si="5">ROUND(W10+AB10*($Q$3-1),0)</f>
        <v>828</v>
      </c>
    </row>
    <row r="11" spans="1:33">
      <c r="A11" s="152"/>
      <c r="B11" s="46">
        <v>2</v>
      </c>
      <c r="C11" s="46" t="s">
        <v>244</v>
      </c>
      <c r="D11" s="48">
        <f t="shared" si="1"/>
        <v>777.6</v>
      </c>
      <c r="E11" s="48">
        <f>T$3</f>
        <v>1814.97</v>
      </c>
      <c r="F11" s="46">
        <f>IF($T$4-AF11&lt;0,1,$T$4-AF11)</f>
        <v>975.8</v>
      </c>
      <c r="G11" s="46">
        <f>IF(AE11-$T$5&lt;0,1,AE11-$T$5)</f>
        <v>1</v>
      </c>
      <c r="H11" s="49">
        <f>IF(E11-G11&lt;0,-1,IF(D11-F11&lt;0,1,IF(E11-G11*2&lt;0,-2,IF(D11-F11*2&lt;0,2,IF(E11-G11*3&lt;0,-3,IF(D11-F11*3&lt;0,3,IF(E11-G11*4&lt;0,-4,-9)))))))</f>
        <v>1</v>
      </c>
      <c r="I11" s="46">
        <f>E11-ROUNDUP(D11/F11,0)*G11</f>
        <v>1813.97</v>
      </c>
      <c r="J11" s="50"/>
      <c r="K11" s="50"/>
      <c r="L11" s="50"/>
      <c r="M11" s="50"/>
      <c r="N11" s="50"/>
      <c r="O11" s="50"/>
      <c r="P11" s="50"/>
      <c r="Q11" s="51" t="s">
        <v>125</v>
      </c>
      <c r="R11" s="52">
        <v>4</v>
      </c>
      <c r="S11" s="52">
        <v>128</v>
      </c>
      <c r="T11" s="52">
        <v>120</v>
      </c>
      <c r="U11" s="52">
        <v>73</v>
      </c>
      <c r="V11" s="52">
        <v>60</v>
      </c>
      <c r="W11" s="52">
        <v>120</v>
      </c>
      <c r="X11" s="52">
        <f t="shared" si="2"/>
        <v>373</v>
      </c>
      <c r="Y11" s="54">
        <v>8</v>
      </c>
      <c r="Z11" s="54">
        <v>4.9000000000000004</v>
      </c>
      <c r="AA11" s="54">
        <v>3.8</v>
      </c>
      <c r="AB11" s="54">
        <v>8</v>
      </c>
      <c r="AC11" s="54">
        <f t="shared" si="3"/>
        <v>24.700000000000003</v>
      </c>
      <c r="AD11" s="56">
        <f t="shared" si="4"/>
        <v>777.6</v>
      </c>
      <c r="AE11" s="56">
        <f>ROUND(U11+Z11*($Q$3-1),0)*1.8</f>
        <v>712.80000000000007</v>
      </c>
      <c r="AF11" s="56">
        <f>ROUND(V11+AA11*($Q$3-1),0)*1.2</f>
        <v>373.2</v>
      </c>
      <c r="AG11" s="56">
        <f t="shared" si="5"/>
        <v>648</v>
      </c>
    </row>
    <row r="12" spans="1:33">
      <c r="A12" s="152"/>
      <c r="B12" s="46">
        <v>3</v>
      </c>
      <c r="C12" s="46" t="s">
        <v>6</v>
      </c>
      <c r="D12" s="48">
        <f t="shared" si="1"/>
        <v>698.4</v>
      </c>
      <c r="E12" s="48">
        <f>U$3</f>
        <v>1374.61</v>
      </c>
      <c r="F12" s="46">
        <f>IF($U$4-AF12&lt;0,1,$U$4-AF12)</f>
        <v>903.2</v>
      </c>
      <c r="G12" s="46">
        <f>IF(AE12-$U$5&lt;0,1,AE12-$U$5)</f>
        <v>184.20000000000005</v>
      </c>
      <c r="H12" s="49">
        <f>IF(D12-F12&lt;0,1,IF(E12-G12&lt;0,-1,IF(D12-F12*2&lt;0,2,IF(E12-G12*2&lt;0,-2,IF(D12-F12*3&lt;0,3,IF(E12-G12*3&lt;0,-3,IF(D12-F12*4&lt;0,4,IF(E12-G12*4&lt;0,-4,-9))))))))</f>
        <v>1</v>
      </c>
      <c r="I12" s="46">
        <f>E12-(ROUNDUP(D12/F12,0)-1)*G12</f>
        <v>1374.61</v>
      </c>
      <c r="J12" s="50"/>
      <c r="K12" s="50"/>
      <c r="L12" s="50"/>
      <c r="M12" s="50"/>
      <c r="N12" s="50"/>
      <c r="O12" s="50"/>
      <c r="P12" s="50"/>
      <c r="Q12" s="51" t="s">
        <v>54</v>
      </c>
      <c r="R12" s="52">
        <v>4</v>
      </c>
      <c r="S12" s="52">
        <v>120</v>
      </c>
      <c r="T12" s="52">
        <v>120</v>
      </c>
      <c r="U12" s="52">
        <v>110</v>
      </c>
      <c r="V12" s="53">
        <v>110</v>
      </c>
      <c r="W12" s="52">
        <v>150</v>
      </c>
      <c r="X12" s="52">
        <f t="shared" si="2"/>
        <v>490</v>
      </c>
      <c r="Y12" s="54">
        <v>7</v>
      </c>
      <c r="Z12" s="54">
        <v>4.3</v>
      </c>
      <c r="AA12" s="54">
        <v>4.3</v>
      </c>
      <c r="AB12" s="54">
        <v>7</v>
      </c>
      <c r="AC12" s="54">
        <f t="shared" si="3"/>
        <v>22.6</v>
      </c>
      <c r="AD12" s="56">
        <f t="shared" si="4"/>
        <v>698.4</v>
      </c>
      <c r="AE12" s="56">
        <f>ROUND(U12+Z12*($Q$3-1),0)*1.8</f>
        <v>709.2</v>
      </c>
      <c r="AF12" s="56">
        <f>ROUND(V12+AA12*($Q$3-1),0)*1.2</f>
        <v>472.79999999999995</v>
      </c>
      <c r="AG12" s="56">
        <f t="shared" si="5"/>
        <v>612</v>
      </c>
    </row>
    <row r="13" spans="1:33">
      <c r="A13" s="152"/>
      <c r="B13" s="46">
        <v>4</v>
      </c>
      <c r="C13" s="47" t="s">
        <v>120</v>
      </c>
      <c r="D13" s="48">
        <f t="shared" si="1"/>
        <v>1184.3999999999999</v>
      </c>
      <c r="E13" s="48">
        <f>V$3</f>
        <v>1536.21</v>
      </c>
      <c r="F13" s="46">
        <f>IF($V$4-AF13&lt;0,1,$V$4-AF13)</f>
        <v>972.6</v>
      </c>
      <c r="G13" s="46">
        <f>IF(AE13-$V$5&lt;0,1,AE13-$V$5)</f>
        <v>331.15200000000004</v>
      </c>
      <c r="H13" s="49">
        <f>IF(E13-G13&lt;0,-1,IF(D13-F13&lt;0,1,IF(E13-G13*2&lt;0,-2,IF(D13-F13*2&lt;0,2,IF(E13-G13*3&lt;0,-3,IF(D13-F13*3&lt;0,3,IF(E13-G13*4&lt;0,-4,-9)))))))</f>
        <v>2</v>
      </c>
      <c r="I13" s="46">
        <f>E13-ROUNDUP(D13/F13,0)*G13</f>
        <v>873.90599999999995</v>
      </c>
      <c r="J13" s="50"/>
      <c r="K13" s="50"/>
      <c r="L13" s="50"/>
      <c r="M13" s="50"/>
      <c r="N13" s="50"/>
      <c r="O13" s="50"/>
      <c r="P13" s="50"/>
      <c r="Q13" s="51" t="s">
        <v>161</v>
      </c>
      <c r="R13" s="52">
        <v>5</v>
      </c>
      <c r="S13" s="52">
        <v>112</v>
      </c>
      <c r="T13" s="52">
        <v>195</v>
      </c>
      <c r="U13" s="53">
        <v>150</v>
      </c>
      <c r="V13" s="52">
        <v>54</v>
      </c>
      <c r="W13" s="52">
        <v>0</v>
      </c>
      <c r="X13" s="52">
        <f t="shared" si="2"/>
        <v>399</v>
      </c>
      <c r="Y13" s="55">
        <v>12</v>
      </c>
      <c r="Z13" s="55">
        <v>7.0603999999999996</v>
      </c>
      <c r="AA13" s="54">
        <v>2.0857000000000001</v>
      </c>
      <c r="AB13" s="54"/>
      <c r="AC13" s="54">
        <f t="shared" si="3"/>
        <v>21.146100000000001</v>
      </c>
      <c r="AD13" s="56">
        <f t="shared" si="4"/>
        <v>1184.3999999999999</v>
      </c>
      <c r="AE13" s="57">
        <f>ROUND(U13+Z13*($Q$3-1),0)*1.8*1.04</f>
        <v>1153.152</v>
      </c>
      <c r="AF13" s="56">
        <f>ROUND(V13+AA13*($Q$3-1),0)*1.2</f>
        <v>230.39999999999998</v>
      </c>
      <c r="AG13" s="56">
        <f t="shared" si="5"/>
        <v>0</v>
      </c>
    </row>
    <row r="14" spans="1:33">
      <c r="A14" s="152"/>
      <c r="B14" s="46">
        <v>5</v>
      </c>
      <c r="C14" s="47" t="s">
        <v>126</v>
      </c>
      <c r="D14" s="48">
        <f t="shared" si="1"/>
        <v>753.6</v>
      </c>
      <c r="E14" s="48">
        <f>W$3</f>
        <v>1736.19</v>
      </c>
      <c r="F14" s="46">
        <f>IF($W$4-AF14&lt;0,1,$W$4-AF14)</f>
        <v>535.48</v>
      </c>
      <c r="G14" s="46">
        <f>IF(AE14-$W$5&lt;0,1,AE14-$W$5)</f>
        <v>1</v>
      </c>
      <c r="H14" s="49">
        <f>IF(D14-F14&lt;0,1,IF(E14-G14&lt;0,-1,IF(D14-F14*2&lt;0,2,IF(E14-G14*2&lt;0,-2,IF(D14-F14*3&lt;0,3,IF(E14-G14*3&lt;0,-3,IF(D14-F14*4&lt;0,4,IF(E14-G14*4&lt;0,-4,-9))))))))</f>
        <v>2</v>
      </c>
      <c r="I14" s="46">
        <f>E14-(ROUNDUP(D14/F14,0)-1)*G14</f>
        <v>1735.19</v>
      </c>
      <c r="J14" s="50"/>
      <c r="K14" s="50"/>
      <c r="L14" s="50"/>
      <c r="M14" s="50"/>
      <c r="N14" s="50"/>
      <c r="O14" s="50"/>
      <c r="P14" s="50"/>
      <c r="Q14" s="51" t="s">
        <v>153</v>
      </c>
      <c r="R14" s="52">
        <v>5</v>
      </c>
      <c r="S14" s="52">
        <v>124</v>
      </c>
      <c r="T14" s="52">
        <v>100</v>
      </c>
      <c r="U14" s="52">
        <v>1</v>
      </c>
      <c r="V14" s="53">
        <v>100</v>
      </c>
      <c r="W14" s="52">
        <v>120</v>
      </c>
      <c r="X14" s="52">
        <f t="shared" si="2"/>
        <v>321</v>
      </c>
      <c r="Y14" s="54">
        <v>8</v>
      </c>
      <c r="Z14" s="54"/>
      <c r="AA14" s="55">
        <v>5.4726999999999997</v>
      </c>
      <c r="AB14" s="54">
        <v>9</v>
      </c>
      <c r="AC14" s="54">
        <f t="shared" si="3"/>
        <v>22.4727</v>
      </c>
      <c r="AD14" s="56">
        <f t="shared" si="4"/>
        <v>753.6</v>
      </c>
      <c r="AE14" s="56">
        <f t="shared" ref="AE14:AE37" si="6">ROUND(U14+Z14*($Q$3-1),0)*1.8</f>
        <v>1.8</v>
      </c>
      <c r="AF14" s="57">
        <f>ROUND(V14+AA14*($Q$3-1),0)*1.2*1.1</f>
        <v>608.52</v>
      </c>
      <c r="AG14" s="56">
        <f t="shared" si="5"/>
        <v>714</v>
      </c>
    </row>
    <row r="15" spans="1:33">
      <c r="A15" s="152"/>
      <c r="B15" s="46">
        <v>6</v>
      </c>
      <c r="C15" s="46" t="s">
        <v>29</v>
      </c>
      <c r="D15" s="48">
        <f t="shared" si="1"/>
        <v>1032</v>
      </c>
      <c r="E15" s="48">
        <f>X$3</f>
        <v>1444.3</v>
      </c>
      <c r="F15" s="46">
        <f>IF($X$4-AF15&lt;0,1,$X$4-AF15)</f>
        <v>724</v>
      </c>
      <c r="G15" s="46">
        <f>IF(AE15-$X$5&lt;0,1,AE15-$X$5)</f>
        <v>268</v>
      </c>
      <c r="H15" s="49">
        <f>IF(E15-G15&lt;0,-1,IF(D15-F15&lt;0,1,IF(E15-G15*2&lt;0,-2,IF(D15-F15*2&lt;0,2,IF(E15-G15*3&lt;0,-3,IF(D15-F15*3&lt;0,3,IF(E15-G15*4&lt;0,-4,-9)))))))</f>
        <v>2</v>
      </c>
      <c r="I15" s="46">
        <f>E15-ROUNDUP(D15/F15,0)*G15</f>
        <v>908.3</v>
      </c>
      <c r="J15" s="50"/>
      <c r="K15" s="50"/>
      <c r="L15" s="50"/>
      <c r="M15" s="50"/>
      <c r="N15" s="50"/>
      <c r="O15" s="50"/>
      <c r="P15" s="50"/>
      <c r="Q15" s="51" t="s">
        <v>54</v>
      </c>
      <c r="R15" s="52">
        <v>5</v>
      </c>
      <c r="S15" s="52">
        <v>164</v>
      </c>
      <c r="T15" s="52">
        <v>200</v>
      </c>
      <c r="U15" s="52">
        <v>136</v>
      </c>
      <c r="V15" s="52">
        <v>50</v>
      </c>
      <c r="W15" s="53">
        <v>360</v>
      </c>
      <c r="X15" s="53">
        <f t="shared" si="2"/>
        <v>746</v>
      </c>
      <c r="Y15" s="55">
        <v>10</v>
      </c>
      <c r="Z15" s="55">
        <v>6.8</v>
      </c>
      <c r="AA15" s="54">
        <v>2.5</v>
      </c>
      <c r="AB15" s="54">
        <v>10</v>
      </c>
      <c r="AC15" s="54">
        <f t="shared" si="3"/>
        <v>29.3</v>
      </c>
      <c r="AD15" s="56">
        <f t="shared" si="4"/>
        <v>1032</v>
      </c>
      <c r="AE15" s="56">
        <f t="shared" si="6"/>
        <v>1053</v>
      </c>
      <c r="AF15" s="56">
        <f t="shared" ref="AF15:AF23" si="7">ROUND(V15+AA15*($Q$3-1),0)*1.2</f>
        <v>258</v>
      </c>
      <c r="AG15" s="56">
        <f t="shared" si="5"/>
        <v>1020</v>
      </c>
    </row>
    <row r="16" spans="1:33">
      <c r="A16" s="153"/>
      <c r="B16" s="46">
        <v>7</v>
      </c>
      <c r="C16" s="47" t="s">
        <v>62</v>
      </c>
      <c r="D16" s="48">
        <f t="shared" si="1"/>
        <v>993.59999999999991</v>
      </c>
      <c r="E16" s="48">
        <f>Y$3</f>
        <v>1736.19</v>
      </c>
      <c r="F16" s="46">
        <f>IF($Y$4-AF16&lt;0,1,$Y$4-AF16)</f>
        <v>1142.8</v>
      </c>
      <c r="G16" s="46">
        <f>IF(AE16-$Y$5&lt;0,1,AE16-$Y$5)</f>
        <v>1131.2</v>
      </c>
      <c r="H16" s="49">
        <f>IF(D16-F16&lt;0,1,IF(E16-G16&lt;0,-1,IF(D16-F16*2&lt;0,2,IF(E16-G16*2&lt;0,-2,IF(D16-F16*3&lt;0,3,IF(E16-G16*3&lt;0,-3,IF(D16-F16*4&lt;0,4,IF(E16-G16*4&lt;0,-4,-9))))))))</f>
        <v>1</v>
      </c>
      <c r="I16" s="46">
        <f>E16-(ROUNDUP(D16/F16,0)-1)*G16</f>
        <v>1736.19</v>
      </c>
      <c r="J16" s="50"/>
      <c r="K16" s="50"/>
      <c r="L16" s="50"/>
      <c r="M16" s="50"/>
      <c r="N16" s="50"/>
      <c r="O16" s="50"/>
      <c r="P16" s="50"/>
      <c r="Q16" s="51" t="s">
        <v>54</v>
      </c>
      <c r="R16" s="52">
        <v>5</v>
      </c>
      <c r="S16" s="52">
        <v>180</v>
      </c>
      <c r="T16" s="53">
        <v>300</v>
      </c>
      <c r="U16" s="53">
        <v>200</v>
      </c>
      <c r="V16" s="52">
        <v>1</v>
      </c>
      <c r="W16" s="53">
        <v>360</v>
      </c>
      <c r="X16" s="53">
        <f t="shared" si="2"/>
        <v>861</v>
      </c>
      <c r="Y16" s="54">
        <v>8</v>
      </c>
      <c r="Z16" s="55">
        <v>9.0832999999999995</v>
      </c>
      <c r="AA16" s="54"/>
      <c r="AB16" s="55">
        <v>15</v>
      </c>
      <c r="AC16" s="55">
        <f t="shared" si="3"/>
        <v>32.083300000000001</v>
      </c>
      <c r="AD16" s="56">
        <f t="shared" si="4"/>
        <v>993.59999999999991</v>
      </c>
      <c r="AE16" s="57">
        <f t="shared" si="6"/>
        <v>1438.2</v>
      </c>
      <c r="AF16" s="56">
        <f t="shared" si="7"/>
        <v>1.2</v>
      </c>
      <c r="AG16" s="56">
        <f t="shared" si="5"/>
        <v>1350</v>
      </c>
    </row>
    <row r="17" spans="1:33" ht="13.5" customHeight="1">
      <c r="A17" s="151" t="s">
        <v>1</v>
      </c>
      <c r="B17" s="6">
        <v>1</v>
      </c>
      <c r="C17" s="6" t="s">
        <v>1</v>
      </c>
      <c r="D17" s="48">
        <f t="shared" si="1"/>
        <v>903</v>
      </c>
      <c r="E17" s="48">
        <f>S$3</f>
        <v>1851.33</v>
      </c>
      <c r="F17" s="46">
        <f>IF($S$4-AF17&lt;0,1,$S$4-AF17)</f>
        <v>752.4</v>
      </c>
      <c r="G17" s="46">
        <f>IF(AE17-$S$5&lt;0,1,AE17-$S$5)</f>
        <v>1</v>
      </c>
      <c r="H17" s="49">
        <f>IF(D17-F17&lt;0,1,IF(E17-G17&lt;0,-1,IF(D17-F17*2&lt;0,2,IF(E17-G17*2&lt;0,-2,IF(D17-F17*3&lt;0,3,IF(E17-G17*3&lt;0,-3,IF(D17-F17*4&lt;0,4,IF(E17-G17*4&lt;0,-4,-9))))))))</f>
        <v>2</v>
      </c>
      <c r="I17" s="46">
        <f>E17-(ROUNDUP(D17/F17,0)-1)*G17</f>
        <v>1850.33</v>
      </c>
      <c r="J17" s="50"/>
      <c r="K17" s="50"/>
      <c r="L17" s="50"/>
      <c r="M17" s="50"/>
      <c r="N17" s="50"/>
      <c r="O17" s="50"/>
      <c r="P17" s="50"/>
      <c r="Q17" s="58" t="s">
        <v>45</v>
      </c>
      <c r="R17" s="59">
        <v>6</v>
      </c>
      <c r="S17" s="59">
        <v>156</v>
      </c>
      <c r="T17" s="59">
        <v>140</v>
      </c>
      <c r="U17" s="59">
        <v>80</v>
      </c>
      <c r="V17" s="60">
        <v>120</v>
      </c>
      <c r="W17" s="60">
        <v>450</v>
      </c>
      <c r="X17" s="60">
        <f t="shared" si="2"/>
        <v>790</v>
      </c>
      <c r="Y17" s="54">
        <v>7</v>
      </c>
      <c r="Z17" s="54">
        <v>3.1</v>
      </c>
      <c r="AA17" s="55">
        <v>5.8</v>
      </c>
      <c r="AB17" s="55">
        <v>11</v>
      </c>
      <c r="AC17" s="54">
        <f t="shared" si="3"/>
        <v>26.900000000000002</v>
      </c>
      <c r="AD17" s="61">
        <f t="shared" ref="AD17:AD23" si="8">ROUND(T17+Y17*($Q$3-1),0)*1.5</f>
        <v>903</v>
      </c>
      <c r="AE17" s="61">
        <f t="shared" si="6"/>
        <v>513</v>
      </c>
      <c r="AF17" s="61">
        <f t="shared" si="7"/>
        <v>603.6</v>
      </c>
      <c r="AG17" s="61">
        <f t="shared" si="5"/>
        <v>1176</v>
      </c>
    </row>
    <row r="18" spans="1:33">
      <c r="A18" s="152"/>
      <c r="B18" s="6">
        <v>2</v>
      </c>
      <c r="C18" s="6" t="s">
        <v>47</v>
      </c>
      <c r="D18" s="48">
        <f t="shared" si="1"/>
        <v>972</v>
      </c>
      <c r="E18" s="48">
        <f>T$3</f>
        <v>1814.97</v>
      </c>
      <c r="F18" s="46">
        <f>IF($T$4-AF18&lt;0,1,$T$4-AF18)</f>
        <v>963.8</v>
      </c>
      <c r="G18" s="46">
        <f>IF(AE18-$T$5&lt;0,1,AE18-$T$5)</f>
        <v>1</v>
      </c>
      <c r="H18" s="49">
        <f>IF(E18-G18&lt;0,-1,IF(D18-F18&lt;0,1,IF(E18-G18*2&lt;0,-2,IF(D18-F18*2&lt;0,2,IF(E18-G18*3&lt;0,-3,IF(D18-F18*3&lt;0,3,IF(E18-G18*4&lt;0,-4,-9)))))))</f>
        <v>2</v>
      </c>
      <c r="I18" s="46">
        <f>E18-ROUNDUP(D18/F18,0)*G18</f>
        <v>1812.97</v>
      </c>
      <c r="J18" s="50"/>
      <c r="K18" s="50"/>
      <c r="L18" s="50"/>
      <c r="M18" s="50"/>
      <c r="N18" s="50"/>
      <c r="O18" s="50"/>
      <c r="P18" s="50"/>
      <c r="Q18" s="58" t="s">
        <v>127</v>
      </c>
      <c r="R18" s="59">
        <v>5</v>
      </c>
      <c r="S18" s="59">
        <v>112</v>
      </c>
      <c r="T18" s="59">
        <v>120</v>
      </c>
      <c r="U18" s="59">
        <v>66</v>
      </c>
      <c r="V18" s="59">
        <v>57</v>
      </c>
      <c r="W18" s="59">
        <v>90</v>
      </c>
      <c r="X18" s="59">
        <f t="shared" si="2"/>
        <v>333</v>
      </c>
      <c r="Y18" s="54">
        <v>8</v>
      </c>
      <c r="Z18" s="54">
        <v>4.5</v>
      </c>
      <c r="AA18" s="54">
        <v>4</v>
      </c>
      <c r="AB18" s="54">
        <v>6</v>
      </c>
      <c r="AC18" s="54"/>
      <c r="AD18" s="61">
        <f t="shared" si="8"/>
        <v>972</v>
      </c>
      <c r="AE18" s="61">
        <f t="shared" si="6"/>
        <v>653.4</v>
      </c>
      <c r="AF18" s="61">
        <f t="shared" si="7"/>
        <v>385.2</v>
      </c>
      <c r="AG18" s="61">
        <f t="shared" si="5"/>
        <v>486</v>
      </c>
    </row>
    <row r="19" spans="1:33">
      <c r="A19" s="152"/>
      <c r="B19" s="6">
        <v>3</v>
      </c>
      <c r="C19" s="6" t="s">
        <v>48</v>
      </c>
      <c r="D19" s="48">
        <f t="shared" si="1"/>
        <v>972</v>
      </c>
      <c r="E19" s="48">
        <f>U$3</f>
        <v>1374.61</v>
      </c>
      <c r="F19" s="46">
        <f>IF($U$4-AF19&lt;0,1,$U$4-AF19)</f>
        <v>1055.5999999999999</v>
      </c>
      <c r="G19" s="46">
        <f>IF(AE19-$U$5&lt;0,1,AE19-$U$5)</f>
        <v>175.20000000000005</v>
      </c>
      <c r="H19" s="49">
        <f>IF(D19-F19&lt;0,1,IF(E19-G19&lt;0,-1,IF(D19-F19*2&lt;0,2,IF(E19-G19*2&lt;0,-2,IF(D19-F19*3&lt;0,3,IF(E19-G19*3&lt;0,-3,IF(D19-F19*4&lt;0,4,IF(E19-G19*4&lt;0,-4,-9))))))))</f>
        <v>1</v>
      </c>
      <c r="I19" s="46">
        <f>E19-(ROUNDUP(D19/F19,0)-1)*G19</f>
        <v>1374.61</v>
      </c>
      <c r="J19" s="50"/>
      <c r="K19" s="50"/>
      <c r="L19" s="50"/>
      <c r="M19" s="50"/>
      <c r="N19" s="50"/>
      <c r="O19" s="50"/>
      <c r="P19" s="50"/>
      <c r="Q19" s="58" t="s">
        <v>28</v>
      </c>
      <c r="R19" s="59">
        <v>5</v>
      </c>
      <c r="S19" s="59">
        <v>120</v>
      </c>
      <c r="T19" s="59">
        <v>120</v>
      </c>
      <c r="U19" s="59">
        <v>72</v>
      </c>
      <c r="V19" s="59">
        <v>49</v>
      </c>
      <c r="W19" s="59">
        <v>105</v>
      </c>
      <c r="X19" s="59">
        <f t="shared" si="2"/>
        <v>346</v>
      </c>
      <c r="Y19" s="54">
        <v>8</v>
      </c>
      <c r="Z19" s="54">
        <v>4.8</v>
      </c>
      <c r="AA19" s="54">
        <v>3.3</v>
      </c>
      <c r="AB19" s="54">
        <v>7</v>
      </c>
      <c r="AC19" s="54">
        <f t="shared" ref="AC19:AC63" si="9">AB19+AA19+Z19+Y19</f>
        <v>23.1</v>
      </c>
      <c r="AD19" s="61">
        <f t="shared" si="8"/>
        <v>972</v>
      </c>
      <c r="AE19" s="61">
        <f t="shared" si="6"/>
        <v>700.2</v>
      </c>
      <c r="AF19" s="61">
        <f t="shared" si="7"/>
        <v>320.39999999999998</v>
      </c>
      <c r="AG19" s="61">
        <f t="shared" si="5"/>
        <v>567</v>
      </c>
    </row>
    <row r="20" spans="1:33">
      <c r="A20" s="152"/>
      <c r="B20" s="6">
        <v>4</v>
      </c>
      <c r="C20" s="6" t="s">
        <v>137</v>
      </c>
      <c r="D20" s="48">
        <f t="shared" si="1"/>
        <v>918</v>
      </c>
      <c r="E20" s="48">
        <f>V$3</f>
        <v>1536.21</v>
      </c>
      <c r="F20" s="46">
        <f>IF($V$4-AF20&lt;0,1,$V$4-AF20)</f>
        <v>827.40000000000009</v>
      </c>
      <c r="G20" s="46">
        <f>IF(AE20-$V$5&lt;0,1,AE20-$V$5)</f>
        <v>1</v>
      </c>
      <c r="H20" s="49">
        <f>IF(E20-G20&lt;0,-1,IF(D20-F20&lt;0,1,IF(E20-G20*2&lt;0,-2,IF(D20-F20*2&lt;0,2,IF(E20-G20*3&lt;0,-3,IF(D20-F20*3&lt;0,3,IF(E20-G20*4&lt;0,-4,-9)))))))</f>
        <v>2</v>
      </c>
      <c r="I20" s="46">
        <f>E20-ROUNDUP(D20/F20,0)*G20</f>
        <v>1534.21</v>
      </c>
      <c r="J20" s="50"/>
      <c r="K20" s="50"/>
      <c r="L20" s="50"/>
      <c r="M20" s="50"/>
      <c r="N20" s="50"/>
      <c r="O20" s="50"/>
      <c r="P20" s="50"/>
      <c r="Q20" s="58" t="s">
        <v>175</v>
      </c>
      <c r="R20" s="59">
        <v>4</v>
      </c>
      <c r="S20" s="59">
        <v>112</v>
      </c>
      <c r="T20" s="59">
        <v>150</v>
      </c>
      <c r="U20" s="59">
        <v>75</v>
      </c>
      <c r="V20" s="59">
        <v>95</v>
      </c>
      <c r="W20" s="59">
        <v>150</v>
      </c>
      <c r="X20" s="59">
        <f t="shared" si="2"/>
        <v>470</v>
      </c>
      <c r="Y20" s="54">
        <v>7</v>
      </c>
      <c r="Z20" s="54">
        <v>4.8</v>
      </c>
      <c r="AA20" s="54">
        <v>3.3</v>
      </c>
      <c r="AB20" s="54">
        <v>7</v>
      </c>
      <c r="AC20" s="54">
        <f t="shared" si="9"/>
        <v>22.1</v>
      </c>
      <c r="AD20" s="61">
        <f t="shared" si="8"/>
        <v>918</v>
      </c>
      <c r="AE20" s="61">
        <f t="shared" si="6"/>
        <v>705.6</v>
      </c>
      <c r="AF20" s="61">
        <f t="shared" si="7"/>
        <v>375.59999999999997</v>
      </c>
      <c r="AG20" s="61">
        <f t="shared" si="5"/>
        <v>612</v>
      </c>
    </row>
    <row r="21" spans="1:33">
      <c r="A21" s="152"/>
      <c r="B21" s="6">
        <v>5</v>
      </c>
      <c r="C21" s="62" t="s">
        <v>2</v>
      </c>
      <c r="D21" s="48">
        <f t="shared" si="1"/>
        <v>1548</v>
      </c>
      <c r="E21" s="48">
        <f>W$3</f>
        <v>1736.19</v>
      </c>
      <c r="F21" s="46">
        <f>IF($W$4-AF21&lt;0,1,$W$4-AF21)</f>
        <v>751.6</v>
      </c>
      <c r="G21" s="46">
        <f>IF(AE21-$W$5&lt;0,1,AE21-$W$5)</f>
        <v>605.6</v>
      </c>
      <c r="H21" s="49">
        <f>IF(D21-F21&lt;0,1,IF(E21-G21&lt;0,-1,IF(D21-F21*2&lt;0,2,IF(E21-G21*2&lt;0,-2,IF(D21-F21*3&lt;0,3,IF(E21-G21*3&lt;0,-3,IF(D21-F21*4&lt;0,4,IF(E21-G21*4&lt;0,-4,-9))))))))</f>
        <v>3</v>
      </c>
      <c r="I21" s="46">
        <f>E21-(ROUNDUP(D21/F21,0)-1)*G21</f>
        <v>524.99</v>
      </c>
      <c r="J21" s="50"/>
      <c r="K21" s="50"/>
      <c r="L21" s="50"/>
      <c r="M21" s="50"/>
      <c r="N21" s="50"/>
      <c r="O21" s="50"/>
      <c r="P21" s="50"/>
      <c r="Q21" s="58" t="s">
        <v>3</v>
      </c>
      <c r="R21" s="59">
        <v>6</v>
      </c>
      <c r="S21" s="59">
        <v>176</v>
      </c>
      <c r="T21" s="60">
        <v>240</v>
      </c>
      <c r="U21" s="59">
        <v>118</v>
      </c>
      <c r="V21" s="59">
        <v>76</v>
      </c>
      <c r="W21" s="59">
        <v>300</v>
      </c>
      <c r="X21" s="60">
        <f t="shared" si="2"/>
        <v>734</v>
      </c>
      <c r="Y21" s="55">
        <v>12</v>
      </c>
      <c r="Z21" s="54">
        <v>5.9</v>
      </c>
      <c r="AA21" s="54">
        <v>3.8</v>
      </c>
      <c r="AB21" s="54">
        <v>10</v>
      </c>
      <c r="AC21" s="55">
        <f t="shared" si="9"/>
        <v>31.700000000000003</v>
      </c>
      <c r="AD21" s="63">
        <f t="shared" si="8"/>
        <v>1548</v>
      </c>
      <c r="AE21" s="63">
        <f t="shared" si="6"/>
        <v>912.6</v>
      </c>
      <c r="AF21" s="61">
        <f t="shared" si="7"/>
        <v>392.4</v>
      </c>
      <c r="AG21" s="61">
        <f t="shared" si="5"/>
        <v>960</v>
      </c>
    </row>
    <row r="22" spans="1:33">
      <c r="A22" s="152"/>
      <c r="B22" s="6">
        <v>6</v>
      </c>
      <c r="C22" s="6" t="s">
        <v>132</v>
      </c>
      <c r="D22" s="48">
        <f t="shared" si="1"/>
        <v>1290</v>
      </c>
      <c r="E22" s="48">
        <f>X$3</f>
        <v>1444.3</v>
      </c>
      <c r="F22" s="46">
        <f>IF($X$4-AF22&lt;0,1,$X$4-AF22)</f>
        <v>610</v>
      </c>
      <c r="G22" s="46">
        <f>IF(AE22-$X$5&lt;0,1,AE22-$X$5)</f>
        <v>143.80000000000007</v>
      </c>
      <c r="H22" s="49">
        <f>IF(E22-G22&lt;0,-1,IF(D22-F22&lt;0,1,IF(E22-G22*2&lt;0,-2,IF(D22-F22*2&lt;0,2,IF(E22-G22*3&lt;0,-3,IF(D22-F22*3&lt;0,3,IF(E22-G22*4&lt;0,-4,-9)))))))</f>
        <v>3</v>
      </c>
      <c r="I22" s="46">
        <f>E22-ROUNDUP(D22/F22,0)*G22</f>
        <v>1012.8999999999997</v>
      </c>
      <c r="J22" s="50"/>
      <c r="K22" s="50"/>
      <c r="L22" s="50"/>
      <c r="M22" s="50"/>
      <c r="N22" s="50"/>
      <c r="O22" s="50"/>
      <c r="P22" s="50"/>
      <c r="Q22" s="58" t="s">
        <v>50</v>
      </c>
      <c r="R22" s="59">
        <v>5</v>
      </c>
      <c r="S22" s="59">
        <v>164</v>
      </c>
      <c r="T22" s="59">
        <v>200</v>
      </c>
      <c r="U22" s="59">
        <v>120</v>
      </c>
      <c r="V22" s="59">
        <v>72</v>
      </c>
      <c r="W22" s="59">
        <v>300</v>
      </c>
      <c r="X22" s="59">
        <f t="shared" si="2"/>
        <v>692</v>
      </c>
      <c r="Y22" s="55">
        <v>10</v>
      </c>
      <c r="Z22" s="54">
        <v>6</v>
      </c>
      <c r="AA22" s="54">
        <v>3.6</v>
      </c>
      <c r="AB22" s="54">
        <v>10</v>
      </c>
      <c r="AC22" s="54">
        <f t="shared" si="9"/>
        <v>29.6</v>
      </c>
      <c r="AD22" s="61">
        <f t="shared" si="8"/>
        <v>1290</v>
      </c>
      <c r="AE22" s="61">
        <f t="shared" si="6"/>
        <v>928.80000000000007</v>
      </c>
      <c r="AF22" s="61">
        <f t="shared" si="7"/>
        <v>372</v>
      </c>
      <c r="AG22" s="61">
        <f t="shared" si="5"/>
        <v>960</v>
      </c>
    </row>
    <row r="23" spans="1:33">
      <c r="A23" s="153"/>
      <c r="B23" s="6">
        <v>7</v>
      </c>
      <c r="C23" s="62" t="s">
        <v>177</v>
      </c>
      <c r="D23" s="48">
        <f t="shared" si="1"/>
        <v>2298</v>
      </c>
      <c r="E23" s="48">
        <f>Y$3</f>
        <v>1736.19</v>
      </c>
      <c r="F23" s="46">
        <f>IF($Y$4-AF23&lt;0,1,$Y$4-AF23)</f>
        <v>713.2</v>
      </c>
      <c r="G23" s="46">
        <f>IF(AE23-$Y$5&lt;0,1,AE23-$Y$5)</f>
        <v>351.80000000000007</v>
      </c>
      <c r="H23" s="49">
        <f>IF(D23-F23&lt;0,1,IF(E23-G23&lt;0,-1,IF(D23-F23*2&lt;0,2,IF(E23-G23*2&lt;0,-2,IF(D23-F23*3&lt;0,3,IF(E23-G23*3&lt;0,-3,IF(D23-F23*4&lt;0,4,IF(E23-G23*4&lt;0,-4,-9))))))))</f>
        <v>4</v>
      </c>
      <c r="I23" s="46">
        <f>E23-(ROUNDUP(D23/F23,0)-1)*G23</f>
        <v>680.79</v>
      </c>
      <c r="J23" s="50"/>
      <c r="K23" s="50"/>
      <c r="L23" s="50"/>
      <c r="M23" s="50"/>
      <c r="N23" s="50"/>
      <c r="O23" s="50"/>
      <c r="P23" s="50"/>
      <c r="Q23" s="58" t="s">
        <v>131</v>
      </c>
      <c r="R23" s="59">
        <v>6</v>
      </c>
      <c r="S23" s="59">
        <v>184</v>
      </c>
      <c r="T23" s="59">
        <v>80</v>
      </c>
      <c r="U23" s="59">
        <v>30</v>
      </c>
      <c r="V23" s="59">
        <v>10</v>
      </c>
      <c r="W23" s="59">
        <v>50</v>
      </c>
      <c r="X23" s="59">
        <f t="shared" si="2"/>
        <v>170</v>
      </c>
      <c r="Y23" s="55">
        <v>22</v>
      </c>
      <c r="Z23" s="54">
        <v>5.0952000000000002</v>
      </c>
      <c r="AA23" s="55">
        <v>5.2857000000000003</v>
      </c>
      <c r="AB23" s="54">
        <v>8</v>
      </c>
      <c r="AC23" s="55">
        <f t="shared" si="9"/>
        <v>40.380899999999997</v>
      </c>
      <c r="AD23" s="63">
        <f t="shared" si="8"/>
        <v>2298</v>
      </c>
      <c r="AE23" s="61">
        <f t="shared" si="6"/>
        <v>658.80000000000007</v>
      </c>
      <c r="AF23" s="63">
        <f t="shared" si="7"/>
        <v>430.8</v>
      </c>
      <c r="AG23" s="61">
        <f t="shared" si="5"/>
        <v>578</v>
      </c>
    </row>
    <row r="24" spans="1:33" ht="13.5" customHeight="1">
      <c r="A24" s="151" t="s">
        <v>2</v>
      </c>
      <c r="B24" s="6">
        <v>1</v>
      </c>
      <c r="C24" s="62" t="s">
        <v>2</v>
      </c>
      <c r="D24" s="48">
        <f t="shared" si="1"/>
        <v>1857.6000000000001</v>
      </c>
      <c r="E24" s="48">
        <f>S$3</f>
        <v>1851.33</v>
      </c>
      <c r="F24" s="46">
        <f>IF($S$4-AF24&lt;0,1,$S$4-AF24)</f>
        <v>930.9</v>
      </c>
      <c r="G24" s="46">
        <f>IF(AE24-$S$5&lt;0,1,AE24-$S$5)</f>
        <v>381.6</v>
      </c>
      <c r="H24" s="49">
        <f>IF(D24-F24&lt;0,1,IF(E24-G24&lt;0,-1,IF(D24-F24*2&lt;0,2,IF(E24-G24*2&lt;0,-2,IF(D24-F24*3&lt;0,3,IF(E24-G24*3&lt;0,-3,IF(D24-F24*4&lt;0,4,IF(E24-G24*4&lt;0,-4,-9))))))))</f>
        <v>2</v>
      </c>
      <c r="I24" s="46">
        <f>E24-(ROUNDUP(D24/F24,0)-1)*G24</f>
        <v>1469.73</v>
      </c>
      <c r="J24" s="50"/>
      <c r="K24" s="50"/>
      <c r="L24" s="50"/>
      <c r="M24" s="50"/>
      <c r="N24" s="50"/>
      <c r="O24" s="50"/>
      <c r="P24" s="50"/>
      <c r="Q24" s="58" t="s">
        <v>3</v>
      </c>
      <c r="R24" s="59">
        <v>6</v>
      </c>
      <c r="S24" s="59">
        <v>176</v>
      </c>
      <c r="T24" s="60">
        <v>240</v>
      </c>
      <c r="U24" s="59">
        <v>118</v>
      </c>
      <c r="V24" s="59">
        <v>76</v>
      </c>
      <c r="W24" s="59">
        <v>300</v>
      </c>
      <c r="X24" s="60">
        <f t="shared" si="2"/>
        <v>734</v>
      </c>
      <c r="Y24" s="55">
        <v>12</v>
      </c>
      <c r="Z24" s="54">
        <v>5.9</v>
      </c>
      <c r="AA24" s="54">
        <v>3.8</v>
      </c>
      <c r="AB24" s="54">
        <v>10</v>
      </c>
      <c r="AC24" s="55">
        <f t="shared" si="9"/>
        <v>31.700000000000003</v>
      </c>
      <c r="AD24" s="61">
        <f t="shared" ref="AD24:AD30" si="10">ROUND(T24+Y24*($Q$3-1),0)*1.8</f>
        <v>1857.6000000000001</v>
      </c>
      <c r="AE24" s="63">
        <f t="shared" si="6"/>
        <v>912.6</v>
      </c>
      <c r="AF24" s="61">
        <f t="shared" ref="AF24:AF30" si="11">ROUND(V24+AA24*($Q$3-1),0)*1.3</f>
        <v>425.1</v>
      </c>
      <c r="AG24" s="61">
        <f t="shared" si="5"/>
        <v>960</v>
      </c>
    </row>
    <row r="25" spans="1:33">
      <c r="A25" s="152"/>
      <c r="B25" s="6">
        <v>2</v>
      </c>
      <c r="C25" s="6" t="s">
        <v>176</v>
      </c>
      <c r="D25" s="48">
        <f t="shared" si="1"/>
        <v>1312.2</v>
      </c>
      <c r="E25" s="48">
        <f>T$3</f>
        <v>1814.97</v>
      </c>
      <c r="F25" s="46">
        <f>IF($T$4-AF25&lt;0,1,$T$4-AF25)</f>
        <v>1108.5</v>
      </c>
      <c r="G25" s="46">
        <f>IF(AE25-$T$5&lt;0,1,AE25-$T$5)</f>
        <v>1</v>
      </c>
      <c r="H25" s="49">
        <f>IF(E25-G25&lt;0,-1,IF(D25-F25&lt;0,1,IF(E25-G25*2&lt;0,-2,IF(D25-F25*2&lt;0,2,IF(E25-G25*3&lt;0,-3,IF(D25-F25*3&lt;0,3,IF(E25-G25*4&lt;0,-4,-9)))))))</f>
        <v>2</v>
      </c>
      <c r="I25" s="46">
        <f>E25-ROUNDUP(D25/F25,0)*G25</f>
        <v>1812.97</v>
      </c>
      <c r="J25" s="50"/>
      <c r="K25" s="50"/>
      <c r="L25" s="50"/>
      <c r="M25" s="50"/>
      <c r="N25" s="50"/>
      <c r="O25" s="50"/>
      <c r="P25" s="50"/>
      <c r="Q25" s="58" t="s">
        <v>158</v>
      </c>
      <c r="R25" s="59">
        <v>3</v>
      </c>
      <c r="S25" s="59">
        <v>116</v>
      </c>
      <c r="T25" s="59">
        <v>135</v>
      </c>
      <c r="U25" s="59">
        <v>85</v>
      </c>
      <c r="V25" s="59">
        <v>34</v>
      </c>
      <c r="W25" s="59">
        <v>90</v>
      </c>
      <c r="X25" s="59">
        <f t="shared" si="2"/>
        <v>344</v>
      </c>
      <c r="Y25" s="54">
        <v>9</v>
      </c>
      <c r="Z25" s="54">
        <v>5.6856999999999998</v>
      </c>
      <c r="AA25" s="54">
        <v>2.2856999999999998</v>
      </c>
      <c r="AB25" s="54">
        <v>6</v>
      </c>
      <c r="AC25" s="54">
        <f t="shared" si="9"/>
        <v>22.971399999999999</v>
      </c>
      <c r="AD25" s="61">
        <f t="shared" si="10"/>
        <v>1312.2</v>
      </c>
      <c r="AE25" s="61">
        <f t="shared" si="6"/>
        <v>828</v>
      </c>
      <c r="AF25" s="61">
        <f t="shared" si="11"/>
        <v>240.5</v>
      </c>
      <c r="AG25" s="61">
        <f t="shared" si="5"/>
        <v>486</v>
      </c>
    </row>
    <row r="26" spans="1:33">
      <c r="A26" s="152"/>
      <c r="B26" s="6">
        <v>3</v>
      </c>
      <c r="C26" s="6" t="s">
        <v>141</v>
      </c>
      <c r="D26" s="48">
        <f t="shared" si="1"/>
        <v>1458</v>
      </c>
      <c r="E26" s="48">
        <f>U$3</f>
        <v>1374.61</v>
      </c>
      <c r="F26" s="46">
        <f>IF($U$4-AF26&lt;0,1,$U$4-AF26)</f>
        <v>1049.7</v>
      </c>
      <c r="G26" s="46">
        <f>IF(AE26-$U$5&lt;0,1,AE26-$U$5)</f>
        <v>204</v>
      </c>
      <c r="H26" s="49">
        <f>IF(D26-F26&lt;0,1,IF(E26-G26&lt;0,-1,IF(D26-F26*2&lt;0,2,IF(E26-G26*2&lt;0,-2,IF(D26-F26*3&lt;0,3,IF(E26-G26*3&lt;0,-3,IF(D26-F26*4&lt;0,4,IF(E26-G26*4&lt;0,-4,-9))))))))</f>
        <v>2</v>
      </c>
      <c r="I26" s="46">
        <f>E26-(ROUNDUP(D26/F26,0)-1)*G26</f>
        <v>1170.6099999999999</v>
      </c>
      <c r="J26" s="50"/>
      <c r="K26" s="50"/>
      <c r="L26" s="50"/>
      <c r="M26" s="50"/>
      <c r="N26" s="50"/>
      <c r="O26" s="50"/>
      <c r="P26" s="50"/>
      <c r="Q26" s="58" t="s">
        <v>54</v>
      </c>
      <c r="R26" s="59">
        <v>3</v>
      </c>
      <c r="S26" s="59">
        <v>124</v>
      </c>
      <c r="T26" s="59">
        <v>150</v>
      </c>
      <c r="U26" s="59">
        <v>75</v>
      </c>
      <c r="V26" s="59">
        <v>46</v>
      </c>
      <c r="W26" s="59">
        <v>90</v>
      </c>
      <c r="X26" s="59">
        <f t="shared" si="2"/>
        <v>361</v>
      </c>
      <c r="Y26" s="55">
        <v>10</v>
      </c>
      <c r="Z26" s="54">
        <v>5</v>
      </c>
      <c r="AA26" s="54">
        <v>3.1</v>
      </c>
      <c r="AB26" s="54">
        <v>6</v>
      </c>
      <c r="AC26" s="54">
        <f t="shared" si="9"/>
        <v>24.1</v>
      </c>
      <c r="AD26" s="61">
        <f t="shared" si="10"/>
        <v>1458</v>
      </c>
      <c r="AE26" s="61">
        <f t="shared" si="6"/>
        <v>729</v>
      </c>
      <c r="AF26" s="61">
        <f t="shared" si="11"/>
        <v>326.3</v>
      </c>
      <c r="AG26" s="61">
        <f t="shared" si="5"/>
        <v>486</v>
      </c>
    </row>
    <row r="27" spans="1:33">
      <c r="A27" s="152"/>
      <c r="B27" s="6">
        <v>4</v>
      </c>
      <c r="C27" s="6" t="s">
        <v>156</v>
      </c>
      <c r="D27" s="48">
        <f t="shared" si="1"/>
        <v>1166.4000000000001</v>
      </c>
      <c r="E27" s="48">
        <f>V$3</f>
        <v>1536.21</v>
      </c>
      <c r="F27" s="46">
        <f>IF($V$4-AF27&lt;0,1,$V$4-AF27)</f>
        <v>885.8</v>
      </c>
      <c r="G27" s="46">
        <f>IF(AE27-$V$5&lt;0,1,AE27-$V$5)</f>
        <v>1</v>
      </c>
      <c r="H27" s="49">
        <f>IF(E27-G27&lt;0,-1,IF(D27-F27&lt;0,1,IF(E27-G27*2&lt;0,-2,IF(D27-F27*2&lt;0,2,IF(E27-G27*3&lt;0,-3,IF(D27-F27*3&lt;0,3,IF(E27-G27*4&lt;0,-4,-9)))))))</f>
        <v>2</v>
      </c>
      <c r="I27" s="46">
        <f>E27-ROUNDUP(D27/F27,0)*G27</f>
        <v>1534.21</v>
      </c>
      <c r="J27" s="50"/>
      <c r="K27" s="50"/>
      <c r="L27" s="50"/>
      <c r="M27" s="50"/>
      <c r="N27" s="50"/>
      <c r="O27" s="50"/>
      <c r="P27" s="50"/>
      <c r="Q27" s="58" t="s">
        <v>245</v>
      </c>
      <c r="R27" s="59">
        <v>4</v>
      </c>
      <c r="S27" s="59">
        <v>112</v>
      </c>
      <c r="T27" s="59">
        <v>120</v>
      </c>
      <c r="U27" s="59">
        <v>75</v>
      </c>
      <c r="V27" s="59">
        <v>46</v>
      </c>
      <c r="W27" s="59">
        <v>90</v>
      </c>
      <c r="X27" s="59">
        <f t="shared" si="2"/>
        <v>331</v>
      </c>
      <c r="Y27" s="54">
        <v>8</v>
      </c>
      <c r="Z27" s="54">
        <v>5</v>
      </c>
      <c r="AA27" s="54">
        <v>3</v>
      </c>
      <c r="AB27" s="54">
        <v>6</v>
      </c>
      <c r="AC27" s="54">
        <f t="shared" si="9"/>
        <v>22</v>
      </c>
      <c r="AD27" s="61">
        <f t="shared" si="10"/>
        <v>1166.4000000000001</v>
      </c>
      <c r="AE27" s="61">
        <f t="shared" si="6"/>
        <v>729</v>
      </c>
      <c r="AF27" s="61">
        <f t="shared" si="11"/>
        <v>317.2</v>
      </c>
      <c r="AG27" s="61">
        <f t="shared" si="5"/>
        <v>486</v>
      </c>
    </row>
    <row r="28" spans="1:33">
      <c r="A28" s="152"/>
      <c r="B28" s="6">
        <v>5</v>
      </c>
      <c r="C28" s="62" t="s">
        <v>177</v>
      </c>
      <c r="D28" s="48">
        <f t="shared" si="1"/>
        <v>2757.6</v>
      </c>
      <c r="E28" s="48">
        <f>W$3</f>
        <v>1736.19</v>
      </c>
      <c r="F28" s="46">
        <f>IF($W$4-AF28&lt;0,1,$W$4-AF28)</f>
        <v>677.3</v>
      </c>
      <c r="G28" s="46">
        <f>IF(AE28-$W$5&lt;0,1,AE28-$W$5)</f>
        <v>351.80000000000007</v>
      </c>
      <c r="H28" s="49">
        <f>IF(D28-F28&lt;0,1,IF(E28-G28&lt;0,-1,IF(D28-F28*2&lt;0,2,IF(E28-G28*2&lt;0,-2,IF(D28-F28*3&lt;0,3,IF(E28-G28*3&lt;0,-3,IF(D28-F28*4&lt;0,4,IF(E28-G28*4&lt;0,-4,-9))))))))</f>
        <v>-9</v>
      </c>
      <c r="I28" s="46">
        <f>E28-(ROUNDUP(D28/F28,0)-1)*G28</f>
        <v>328.98999999999978</v>
      </c>
      <c r="J28" s="50"/>
      <c r="K28" s="50"/>
      <c r="L28" s="50"/>
      <c r="M28" s="50"/>
      <c r="N28" s="50"/>
      <c r="O28" s="50"/>
      <c r="P28" s="50"/>
      <c r="Q28" s="58" t="s">
        <v>131</v>
      </c>
      <c r="R28" s="59">
        <v>6</v>
      </c>
      <c r="S28" s="59">
        <v>184</v>
      </c>
      <c r="T28" s="59">
        <v>80</v>
      </c>
      <c r="U28" s="59">
        <v>30</v>
      </c>
      <c r="V28" s="59">
        <v>10</v>
      </c>
      <c r="W28" s="59">
        <v>50</v>
      </c>
      <c r="X28" s="59">
        <f t="shared" si="2"/>
        <v>170</v>
      </c>
      <c r="Y28" s="55">
        <v>22</v>
      </c>
      <c r="Z28" s="54">
        <v>5.0952000000000002</v>
      </c>
      <c r="AA28" s="55">
        <v>5.2857000000000003</v>
      </c>
      <c r="AB28" s="54">
        <v>8</v>
      </c>
      <c r="AC28" s="55">
        <f t="shared" si="9"/>
        <v>40.380899999999997</v>
      </c>
      <c r="AD28" s="63">
        <f t="shared" si="10"/>
        <v>2757.6</v>
      </c>
      <c r="AE28" s="61">
        <f t="shared" si="6"/>
        <v>658.80000000000007</v>
      </c>
      <c r="AF28" s="61">
        <f t="shared" si="11"/>
        <v>466.7</v>
      </c>
      <c r="AG28" s="61">
        <f t="shared" si="5"/>
        <v>578</v>
      </c>
    </row>
    <row r="29" spans="1:33">
      <c r="A29" s="152"/>
      <c r="B29" s="6">
        <v>6</v>
      </c>
      <c r="C29" s="62" t="s">
        <v>52</v>
      </c>
      <c r="D29" s="48">
        <f t="shared" si="1"/>
        <v>1548</v>
      </c>
      <c r="E29" s="48">
        <f>X$3</f>
        <v>1444.3</v>
      </c>
      <c r="F29" s="46">
        <f>IF($X$4-AF29&lt;0,1,$X$4-AF29)</f>
        <v>624.5</v>
      </c>
      <c r="G29" s="46">
        <f>IF(AE29-$X$5&lt;0,1,AE29-$X$5)</f>
        <v>205</v>
      </c>
      <c r="H29" s="49">
        <f>IF(E29-G29&lt;0,-1,IF(D29-F29&lt;0,1,IF(E29-G29*2&lt;0,-2,IF(D29-F29*2&lt;0,2,IF(E29-G29*3&lt;0,-3,IF(D29-F29*3&lt;0,3,IF(E29-G29*4&lt;0,-4,-9)))))))</f>
        <v>3</v>
      </c>
      <c r="I29" s="46">
        <f>E29-ROUNDUP(D29/F29,0)*G29</f>
        <v>829.3</v>
      </c>
      <c r="J29" s="50"/>
      <c r="K29" s="50"/>
      <c r="L29" s="50"/>
      <c r="M29" s="50"/>
      <c r="N29" s="50"/>
      <c r="O29" s="50"/>
      <c r="P29" s="50"/>
      <c r="Q29" s="58" t="s">
        <v>178</v>
      </c>
      <c r="R29" s="59">
        <v>6</v>
      </c>
      <c r="S29" s="59">
        <v>164</v>
      </c>
      <c r="T29" s="59">
        <v>200</v>
      </c>
      <c r="U29" s="59">
        <v>128</v>
      </c>
      <c r="V29" s="59">
        <v>64</v>
      </c>
      <c r="W29" s="59">
        <v>300</v>
      </c>
      <c r="X29" s="59">
        <f t="shared" si="2"/>
        <v>692</v>
      </c>
      <c r="Y29" s="55">
        <v>10</v>
      </c>
      <c r="Z29" s="54">
        <v>6.3929</v>
      </c>
      <c r="AA29" s="54">
        <v>3.1964000000000001</v>
      </c>
      <c r="AB29" s="54">
        <v>10</v>
      </c>
      <c r="AC29" s="54">
        <f t="shared" si="9"/>
        <v>29.589300000000001</v>
      </c>
      <c r="AD29" s="61">
        <f t="shared" si="10"/>
        <v>1548</v>
      </c>
      <c r="AE29" s="63">
        <f t="shared" si="6"/>
        <v>990</v>
      </c>
      <c r="AF29" s="61">
        <f t="shared" si="11"/>
        <v>357.5</v>
      </c>
      <c r="AG29" s="61">
        <f t="shared" si="5"/>
        <v>960</v>
      </c>
    </row>
    <row r="30" spans="1:33">
      <c r="A30" s="153"/>
      <c r="B30" s="6">
        <v>7</v>
      </c>
      <c r="C30" s="62" t="s">
        <v>57</v>
      </c>
      <c r="D30" s="48">
        <f t="shared" si="1"/>
        <v>1548</v>
      </c>
      <c r="E30" s="48">
        <f>Y$3</f>
        <v>1736.19</v>
      </c>
      <c r="F30" s="46">
        <f>IF($Y$4-AF30&lt;0,1,$Y$4-AF30)</f>
        <v>718.9</v>
      </c>
      <c r="G30" s="46">
        <f>IF(AE30-$Y$5&lt;0,1,AE30-$Y$5)</f>
        <v>591.20000000000005</v>
      </c>
      <c r="H30" s="49">
        <f>IF(D30-F30&lt;0,1,IF(E30-G30&lt;0,-1,IF(D30-F30*2&lt;0,2,IF(E30-G30*2&lt;0,-2,IF(D30-F30*3&lt;0,3,IF(E30-G30*3&lt;0,-3,IF(D30-F30*4&lt;0,4,IF(E30-G30*4&lt;0,-4,-9))))))))</f>
        <v>3</v>
      </c>
      <c r="I30" s="46">
        <f>E30-(ROUNDUP(D30/F30,0)-1)*G30</f>
        <v>553.79</v>
      </c>
      <c r="J30" s="50"/>
      <c r="K30" s="50"/>
      <c r="L30" s="50"/>
      <c r="M30" s="50"/>
      <c r="N30" s="50"/>
      <c r="O30" s="50"/>
      <c r="P30" s="50"/>
      <c r="Q30" s="58" t="s">
        <v>131</v>
      </c>
      <c r="R30" s="59">
        <v>5</v>
      </c>
      <c r="S30" s="59">
        <v>164</v>
      </c>
      <c r="T30" s="59">
        <v>200</v>
      </c>
      <c r="U30" s="59">
        <v>116</v>
      </c>
      <c r="V30" s="59">
        <v>76</v>
      </c>
      <c r="W30" s="59">
        <v>300</v>
      </c>
      <c r="X30" s="59">
        <f t="shared" si="2"/>
        <v>692</v>
      </c>
      <c r="Y30" s="55">
        <v>10</v>
      </c>
      <c r="Z30" s="54">
        <v>5.8</v>
      </c>
      <c r="AA30" s="54">
        <v>3.8</v>
      </c>
      <c r="AB30" s="54">
        <v>10</v>
      </c>
      <c r="AC30" s="54">
        <f t="shared" si="9"/>
        <v>29.6</v>
      </c>
      <c r="AD30" s="61">
        <f t="shared" si="10"/>
        <v>1548</v>
      </c>
      <c r="AE30" s="61">
        <f t="shared" si="6"/>
        <v>898.2</v>
      </c>
      <c r="AF30" s="61">
        <f t="shared" si="11"/>
        <v>425.1</v>
      </c>
      <c r="AG30" s="61">
        <f t="shared" si="5"/>
        <v>960</v>
      </c>
    </row>
    <row r="31" spans="1:33" ht="13.5" customHeight="1">
      <c r="A31" s="151" t="s">
        <v>57</v>
      </c>
      <c r="B31" s="6">
        <v>1</v>
      </c>
      <c r="C31" s="6" t="s">
        <v>57</v>
      </c>
      <c r="D31" s="48">
        <f t="shared" si="1"/>
        <v>1290</v>
      </c>
      <c r="E31" s="48">
        <f>S$3</f>
        <v>1851.33</v>
      </c>
      <c r="F31" s="46">
        <f>IF($S$4-AF31&lt;0,1,$S$4-AF31)</f>
        <v>963.6</v>
      </c>
      <c r="G31" s="46">
        <f>IF(AE31-$S$5&lt;0,1,AE31-$S$5)</f>
        <v>367.20000000000005</v>
      </c>
      <c r="H31" s="49">
        <f>IF(D31-F31&lt;0,1,IF(E31-G31&lt;0,-1,IF(D31-F31*2&lt;0,2,IF(E31-G31*2&lt;0,-2,IF(D31-F31*3&lt;0,3,IF(E31-G31*3&lt;0,-3,IF(D31-F31*4&lt;0,4,IF(E31-G31*4&lt;0,-4,-9))))))))</f>
        <v>2</v>
      </c>
      <c r="I31" s="46">
        <f>E31-(ROUNDUP(D31/F31,0)-1)*G31</f>
        <v>1484.1299999999999</v>
      </c>
      <c r="J31" s="50"/>
      <c r="K31" s="50"/>
      <c r="L31" s="50"/>
      <c r="M31" s="50"/>
      <c r="N31" s="50"/>
      <c r="O31" s="50"/>
      <c r="P31" s="50"/>
      <c r="Q31" s="58" t="s">
        <v>131</v>
      </c>
      <c r="R31" s="59">
        <v>5</v>
      </c>
      <c r="S31" s="59">
        <v>164</v>
      </c>
      <c r="T31" s="59">
        <v>200</v>
      </c>
      <c r="U31" s="59">
        <v>116</v>
      </c>
      <c r="V31" s="59">
        <v>76</v>
      </c>
      <c r="W31" s="59">
        <v>300</v>
      </c>
      <c r="X31" s="59">
        <f t="shared" si="2"/>
        <v>692</v>
      </c>
      <c r="Y31" s="55">
        <v>10</v>
      </c>
      <c r="Z31" s="54">
        <v>5.8</v>
      </c>
      <c r="AA31" s="54">
        <v>3.8</v>
      </c>
      <c r="AB31" s="54">
        <v>10</v>
      </c>
      <c r="AC31" s="54">
        <f t="shared" si="9"/>
        <v>29.6</v>
      </c>
      <c r="AD31" s="61">
        <f t="shared" ref="AD31:AD44" si="12">ROUND(T31+Y31*($Q$3-1),0)*1.5</f>
        <v>1290</v>
      </c>
      <c r="AE31" s="61">
        <f t="shared" si="6"/>
        <v>898.2</v>
      </c>
      <c r="AF31" s="61">
        <f t="shared" ref="AF31:AF44" si="13">ROUND(V31+AA31*($Q$3-1),0)*1.2</f>
        <v>392.4</v>
      </c>
      <c r="AG31" s="61">
        <f t="shared" si="5"/>
        <v>960</v>
      </c>
    </row>
    <row r="32" spans="1:33">
      <c r="A32" s="152"/>
      <c r="B32" s="6">
        <v>2</v>
      </c>
      <c r="C32" s="6" t="s">
        <v>159</v>
      </c>
      <c r="D32" s="48">
        <f t="shared" si="1"/>
        <v>873</v>
      </c>
      <c r="E32" s="48">
        <f>T$3</f>
        <v>1814.97</v>
      </c>
      <c r="F32" s="46">
        <f>IF($T$4-AF32&lt;0,1,$T$4-AF32)</f>
        <v>1076.5999999999999</v>
      </c>
      <c r="G32" s="46">
        <f>IF(AE32-$T$5&lt;0,1,AE32-$T$5)</f>
        <v>1</v>
      </c>
      <c r="H32" s="49">
        <f>IF(E32-G32&lt;0,-1,IF(D32-F32&lt;0,1,IF(E32-G32*2&lt;0,-2,IF(D32-F32*2&lt;0,2,IF(E32-G32*3&lt;0,-3,IF(D32-F32*3&lt;0,3,IF(E32-G32*4&lt;0,-4,-9)))))))</f>
        <v>1</v>
      </c>
      <c r="I32" s="46">
        <f>E32-ROUNDUP(D32/F32,0)*G32</f>
        <v>1813.97</v>
      </c>
      <c r="J32" s="50"/>
      <c r="K32" s="50"/>
      <c r="L32" s="50"/>
      <c r="M32" s="50"/>
      <c r="N32" s="50"/>
      <c r="O32" s="50"/>
      <c r="P32" s="50"/>
      <c r="Q32" s="58" t="s">
        <v>128</v>
      </c>
      <c r="R32" s="59">
        <v>4</v>
      </c>
      <c r="S32" s="59">
        <v>120</v>
      </c>
      <c r="T32" s="59">
        <v>120</v>
      </c>
      <c r="U32" s="59">
        <v>84</v>
      </c>
      <c r="V32" s="59">
        <v>42</v>
      </c>
      <c r="W32" s="59">
        <v>135</v>
      </c>
      <c r="X32" s="59">
        <f t="shared" si="2"/>
        <v>381</v>
      </c>
      <c r="Y32" s="54">
        <v>7</v>
      </c>
      <c r="Z32" s="54">
        <v>5.6</v>
      </c>
      <c r="AA32" s="54">
        <v>2.8</v>
      </c>
      <c r="AB32" s="54">
        <v>8</v>
      </c>
      <c r="AC32" s="54">
        <f t="shared" si="9"/>
        <v>23.4</v>
      </c>
      <c r="AD32" s="61">
        <f t="shared" si="12"/>
        <v>873</v>
      </c>
      <c r="AE32" s="61">
        <f t="shared" si="6"/>
        <v>817.2</v>
      </c>
      <c r="AF32" s="61">
        <f t="shared" si="13"/>
        <v>272.39999999999998</v>
      </c>
      <c r="AG32" s="61">
        <f t="shared" si="5"/>
        <v>663</v>
      </c>
    </row>
    <row r="33" spans="1:33">
      <c r="A33" s="152"/>
      <c r="B33" s="6">
        <v>3</v>
      </c>
      <c r="C33" s="6" t="s">
        <v>109</v>
      </c>
      <c r="D33" s="48">
        <f t="shared" si="1"/>
        <v>1044</v>
      </c>
      <c r="E33" s="48">
        <f>U$3</f>
        <v>1374.61</v>
      </c>
      <c r="F33" s="46">
        <f>IF($U$4-AF33&lt;0,1,$U$4-AF33)</f>
        <v>1029.2</v>
      </c>
      <c r="G33" s="46">
        <f>IF(AE33-$U$5&lt;0,1,AE33-$U$5)</f>
        <v>286.80000000000007</v>
      </c>
      <c r="H33" s="49">
        <f>IF(D33-F33&lt;0,1,IF(E33-G33&lt;0,-1,IF(D33-F33*2&lt;0,2,IF(E33-G33*2&lt;0,-2,IF(D33-F33*3&lt;0,3,IF(E33-G33*3&lt;0,-3,IF(D33-F33*4&lt;0,4,IF(E33-G33*4&lt;0,-4,-9))))))))</f>
        <v>2</v>
      </c>
      <c r="I33" s="46">
        <f>E33-(ROUNDUP(D33/F33,0)-1)*G33</f>
        <v>1087.81</v>
      </c>
      <c r="J33" s="50"/>
      <c r="K33" s="50"/>
      <c r="L33" s="50"/>
      <c r="M33" s="50"/>
      <c r="N33" s="50"/>
      <c r="O33" s="50"/>
      <c r="P33" s="50"/>
      <c r="Q33" s="58" t="s">
        <v>28</v>
      </c>
      <c r="R33" s="59">
        <v>3</v>
      </c>
      <c r="S33" s="59">
        <v>120</v>
      </c>
      <c r="T33" s="60">
        <v>300</v>
      </c>
      <c r="U33" s="60">
        <v>180</v>
      </c>
      <c r="V33" s="60">
        <v>150</v>
      </c>
      <c r="W33" s="60">
        <v>410</v>
      </c>
      <c r="X33" s="60">
        <f t="shared" si="2"/>
        <v>1040</v>
      </c>
      <c r="Y33" s="54">
        <v>6</v>
      </c>
      <c r="Z33" s="54">
        <v>4.0999999999999996</v>
      </c>
      <c r="AA33" s="54">
        <v>2.1</v>
      </c>
      <c r="AB33" s="54">
        <v>6</v>
      </c>
      <c r="AC33" s="54">
        <f t="shared" si="9"/>
        <v>18.2</v>
      </c>
      <c r="AD33" s="61">
        <f t="shared" si="12"/>
        <v>1044</v>
      </c>
      <c r="AE33" s="61">
        <f t="shared" si="6"/>
        <v>811.80000000000007</v>
      </c>
      <c r="AF33" s="61">
        <f t="shared" si="13"/>
        <v>346.8</v>
      </c>
      <c r="AG33" s="61">
        <f t="shared" si="5"/>
        <v>806</v>
      </c>
    </row>
    <row r="34" spans="1:33">
      <c r="A34" s="152"/>
      <c r="B34" s="6">
        <v>4</v>
      </c>
      <c r="C34" s="6" t="s">
        <v>129</v>
      </c>
      <c r="D34" s="48">
        <f t="shared" si="1"/>
        <v>1032</v>
      </c>
      <c r="E34" s="48">
        <f>V$3</f>
        <v>1536.21</v>
      </c>
      <c r="F34" s="46">
        <f>IF($V$4-AF34&lt;0,1,$V$4-AF34)</f>
        <v>849</v>
      </c>
      <c r="G34" s="46">
        <f>IF(AE34-$V$5&lt;0,1,AE34-$V$5)</f>
        <v>1</v>
      </c>
      <c r="H34" s="49">
        <f>IF(E34-G34&lt;0,-1,IF(D34-F34&lt;0,1,IF(E34-G34*2&lt;0,-2,IF(D34-F34*2&lt;0,2,IF(E34-G34*3&lt;0,-3,IF(D34-F34*3&lt;0,3,IF(E34-G34*4&lt;0,-4,-9)))))))</f>
        <v>2</v>
      </c>
      <c r="I34" s="46">
        <f>E34-ROUNDUP(D34/F34,0)*G34</f>
        <v>1534.21</v>
      </c>
      <c r="J34" s="50"/>
      <c r="K34" s="50"/>
      <c r="L34" s="50"/>
      <c r="M34" s="50"/>
      <c r="N34" s="50"/>
      <c r="O34" s="50"/>
      <c r="P34" s="50"/>
      <c r="Q34" s="58" t="s">
        <v>50</v>
      </c>
      <c r="R34" s="59">
        <v>5</v>
      </c>
      <c r="S34" s="59">
        <v>112</v>
      </c>
      <c r="T34" s="59">
        <v>160</v>
      </c>
      <c r="U34" s="59">
        <v>80</v>
      </c>
      <c r="V34" s="59">
        <v>90</v>
      </c>
      <c r="W34" s="59">
        <v>100</v>
      </c>
      <c r="X34" s="59">
        <f t="shared" si="2"/>
        <v>430</v>
      </c>
      <c r="Y34" s="54">
        <v>8</v>
      </c>
      <c r="Z34" s="54">
        <v>5.0999999999999996</v>
      </c>
      <c r="AA34" s="54">
        <v>3.1</v>
      </c>
      <c r="AB34" s="54">
        <v>7</v>
      </c>
      <c r="AC34" s="54">
        <f t="shared" si="9"/>
        <v>23.2</v>
      </c>
      <c r="AD34" s="61">
        <f t="shared" si="12"/>
        <v>1032</v>
      </c>
      <c r="AE34" s="61">
        <f t="shared" si="6"/>
        <v>750.6</v>
      </c>
      <c r="AF34" s="61">
        <f t="shared" si="13"/>
        <v>354</v>
      </c>
      <c r="AG34" s="61">
        <f t="shared" si="5"/>
        <v>562</v>
      </c>
    </row>
    <row r="35" spans="1:33">
      <c r="A35" s="152"/>
      <c r="B35" s="6">
        <v>5</v>
      </c>
      <c r="C35" s="6" t="s">
        <v>58</v>
      </c>
      <c r="D35" s="48">
        <f t="shared" si="1"/>
        <v>1161</v>
      </c>
      <c r="E35" s="48">
        <f>W$3</f>
        <v>1736.19</v>
      </c>
      <c r="F35" s="46">
        <f>IF($W$4-AF35&lt;0,1,$W$4-AF35)</f>
        <v>782.8</v>
      </c>
      <c r="G35" s="46">
        <f>IF(AE35-$W$5&lt;0,1,AE35-$W$5)</f>
        <v>605.6</v>
      </c>
      <c r="H35" s="49">
        <f>IF(D35-F35&lt;0,1,IF(E35-G35&lt;0,-1,IF(D35-F35*2&lt;0,2,IF(E35-G35*2&lt;0,-2,IF(D35-F35*3&lt;0,3,IF(E35-G35*3&lt;0,-3,IF(D35-F35*4&lt;0,4,IF(E35-G35*4&lt;0,-4,-9))))))))</f>
        <v>2</v>
      </c>
      <c r="I35" s="46">
        <f>E35-(ROUNDUP(D35/F35,0)-1)*G35</f>
        <v>1130.5900000000001</v>
      </c>
      <c r="J35" s="50"/>
      <c r="K35" s="50"/>
      <c r="L35" s="50"/>
      <c r="M35" s="50"/>
      <c r="N35" s="50"/>
      <c r="O35" s="50"/>
      <c r="P35" s="50"/>
      <c r="Q35" s="58" t="s">
        <v>59</v>
      </c>
      <c r="R35" s="59">
        <v>5</v>
      </c>
      <c r="S35" s="59">
        <v>164</v>
      </c>
      <c r="T35" s="59">
        <v>180</v>
      </c>
      <c r="U35" s="59">
        <v>118</v>
      </c>
      <c r="V35" s="59">
        <v>70</v>
      </c>
      <c r="W35" s="60">
        <v>330</v>
      </c>
      <c r="X35" s="59">
        <f t="shared" si="2"/>
        <v>698</v>
      </c>
      <c r="Y35" s="54">
        <v>9</v>
      </c>
      <c r="Z35" s="54">
        <v>5.9</v>
      </c>
      <c r="AA35" s="54">
        <v>3.5</v>
      </c>
      <c r="AB35" s="55">
        <v>11</v>
      </c>
      <c r="AC35" s="54">
        <f t="shared" si="9"/>
        <v>29.4</v>
      </c>
      <c r="AD35" s="61">
        <f t="shared" si="12"/>
        <v>1161</v>
      </c>
      <c r="AE35" s="61">
        <f t="shared" si="6"/>
        <v>912.6</v>
      </c>
      <c r="AF35" s="61">
        <f t="shared" si="13"/>
        <v>361.2</v>
      </c>
      <c r="AG35" s="61">
        <f t="shared" si="5"/>
        <v>1056</v>
      </c>
    </row>
    <row r="36" spans="1:33">
      <c r="A36" s="152"/>
      <c r="B36" s="6">
        <v>6</v>
      </c>
      <c r="C36" s="6" t="s">
        <v>122</v>
      </c>
      <c r="D36" s="48">
        <f t="shared" si="1"/>
        <v>1290</v>
      </c>
      <c r="E36" s="48">
        <f>X$3</f>
        <v>1444.3</v>
      </c>
      <c r="F36" s="46">
        <f>IF($X$4-AF36&lt;0,1,$X$4-AF36)</f>
        <v>445.6</v>
      </c>
      <c r="G36" s="46">
        <f>IF(AE36-$X$5&lt;0,1,AE36-$X$5)</f>
        <v>1</v>
      </c>
      <c r="H36" s="49">
        <f>IF(E36-G36&lt;0,-1,IF(D36-F36&lt;0,1,IF(E36-G36*2&lt;0,-2,IF(D36-F36*2&lt;0,2,IF(E36-G36*3&lt;0,-3,IF(D36-F36*3&lt;0,3,IF(E36-G36*4&lt;0,-4,-9)))))))</f>
        <v>3</v>
      </c>
      <c r="I36" s="46">
        <f>E36-ROUNDUP(D36/F36,0)*G36</f>
        <v>1441.3</v>
      </c>
      <c r="J36" s="50"/>
      <c r="K36" s="50"/>
      <c r="L36" s="50"/>
      <c r="M36" s="50"/>
      <c r="N36" s="50"/>
      <c r="O36" s="50"/>
      <c r="P36" s="50"/>
      <c r="Q36" s="58" t="s">
        <v>130</v>
      </c>
      <c r="R36" s="59">
        <v>6</v>
      </c>
      <c r="S36" s="59">
        <v>160</v>
      </c>
      <c r="T36" s="59">
        <v>200</v>
      </c>
      <c r="U36" s="59">
        <v>88</v>
      </c>
      <c r="V36" s="60">
        <v>104</v>
      </c>
      <c r="W36" s="59">
        <v>270</v>
      </c>
      <c r="X36" s="59">
        <f t="shared" si="2"/>
        <v>662</v>
      </c>
      <c r="Y36" s="55">
        <v>10</v>
      </c>
      <c r="Z36" s="54">
        <v>4.4000000000000004</v>
      </c>
      <c r="AA36" s="55">
        <v>5.2</v>
      </c>
      <c r="AB36" s="54">
        <v>10</v>
      </c>
      <c r="AC36" s="54">
        <f t="shared" si="9"/>
        <v>29.6</v>
      </c>
      <c r="AD36" s="61">
        <f t="shared" si="12"/>
        <v>1290</v>
      </c>
      <c r="AE36" s="61">
        <f t="shared" si="6"/>
        <v>680.4</v>
      </c>
      <c r="AF36" s="61">
        <f t="shared" si="13"/>
        <v>536.4</v>
      </c>
      <c r="AG36" s="61">
        <f t="shared" si="5"/>
        <v>930</v>
      </c>
    </row>
    <row r="37" spans="1:33">
      <c r="A37" s="153"/>
      <c r="B37" s="6">
        <v>7</v>
      </c>
      <c r="C37" s="62" t="s">
        <v>23</v>
      </c>
      <c r="D37" s="48">
        <f t="shared" si="1"/>
        <v>1062</v>
      </c>
      <c r="E37" s="48">
        <f>Y$3</f>
        <v>1736.19</v>
      </c>
      <c r="F37" s="46">
        <f>IF($Y$4-AF37&lt;0,1,$Y$4-AF37)</f>
        <v>828.40000000000009</v>
      </c>
      <c r="G37" s="46">
        <f>IF(AE37-$Y$5&lt;0,1,AE37-$Y$5)</f>
        <v>949.40000000000009</v>
      </c>
      <c r="H37" s="49">
        <f>IF(D37-F37&lt;0,1,IF(E37-G37&lt;0,-1,IF(D37-F37*2&lt;0,2,IF(E37-G37*2&lt;0,-2,IF(D37-F37*3&lt;0,3,IF(E37-G37*3&lt;0,-3,IF(D37-F37*4&lt;0,4,IF(E37-G37*4&lt;0,-4,-9))))))))</f>
        <v>2</v>
      </c>
      <c r="I37" s="46">
        <f>E37-(ROUNDUP(D37/F37,0)-1)*G37</f>
        <v>786.79</v>
      </c>
      <c r="J37" s="50"/>
      <c r="K37" s="50"/>
      <c r="L37" s="50"/>
      <c r="M37" s="50"/>
      <c r="N37" s="50"/>
      <c r="O37" s="50"/>
      <c r="P37" s="50"/>
      <c r="Q37" s="58" t="s">
        <v>188</v>
      </c>
      <c r="R37" s="59">
        <v>6</v>
      </c>
      <c r="S37" s="59">
        <v>172</v>
      </c>
      <c r="T37" s="59">
        <v>180</v>
      </c>
      <c r="U37" s="60">
        <v>180</v>
      </c>
      <c r="V37" s="59">
        <v>60</v>
      </c>
      <c r="W37" s="59">
        <v>300</v>
      </c>
      <c r="X37" s="60">
        <f t="shared" si="2"/>
        <v>720</v>
      </c>
      <c r="Y37" s="54">
        <v>8</v>
      </c>
      <c r="Z37" s="55">
        <v>7.8461999999999996</v>
      </c>
      <c r="AA37" s="54">
        <v>3.0769000000000002</v>
      </c>
      <c r="AB37" s="55">
        <v>12</v>
      </c>
      <c r="AC37" s="55">
        <f t="shared" si="9"/>
        <v>30.923099999999998</v>
      </c>
      <c r="AD37" s="61">
        <f t="shared" si="12"/>
        <v>1062</v>
      </c>
      <c r="AE37" s="63">
        <f t="shared" si="6"/>
        <v>1256.4000000000001</v>
      </c>
      <c r="AF37" s="61">
        <f t="shared" si="13"/>
        <v>315.59999999999997</v>
      </c>
      <c r="AG37" s="61">
        <f t="shared" si="5"/>
        <v>1092</v>
      </c>
    </row>
    <row r="38" spans="1:33" ht="13.5" customHeight="1">
      <c r="A38" s="151" t="s">
        <v>179</v>
      </c>
      <c r="B38" s="46">
        <v>1</v>
      </c>
      <c r="C38" s="46" t="s">
        <v>179</v>
      </c>
      <c r="D38" s="48">
        <f t="shared" si="1"/>
        <v>645</v>
      </c>
      <c r="E38" s="48">
        <f>S$3</f>
        <v>1851.33</v>
      </c>
      <c r="F38" s="46">
        <f>IF($S$4-AF38&lt;0,1,$S$4-AF38)</f>
        <v>783.6</v>
      </c>
      <c r="G38" s="46">
        <f>IF(AE38-$S$5&lt;0,1,AE38-$S$5)</f>
        <v>1</v>
      </c>
      <c r="H38" s="49">
        <f>IF(D38-F38&lt;0,1,IF(E38-G38&lt;0,-1,IF(D38-F38*2&lt;0,2,IF(E38-G38*2&lt;0,-2,IF(D38-F38*3&lt;0,3,IF(E38-G38*3&lt;0,-3,IF(D38-F38*4&lt;0,4,IF(E38-G38*4&lt;0,-4,-9))))))))</f>
        <v>1</v>
      </c>
      <c r="I38" s="46">
        <f>E38-(ROUNDUP(D38/F38,0)-1)*G38</f>
        <v>1851.33</v>
      </c>
      <c r="J38" s="50"/>
      <c r="K38" s="50"/>
      <c r="L38" s="50"/>
      <c r="M38" s="50"/>
      <c r="N38" s="50"/>
      <c r="O38" s="50"/>
      <c r="P38" s="50"/>
      <c r="Q38" s="51" t="s">
        <v>54</v>
      </c>
      <c r="R38" s="52">
        <v>5</v>
      </c>
      <c r="S38" s="52">
        <v>112</v>
      </c>
      <c r="T38" s="52">
        <v>100</v>
      </c>
      <c r="U38" s="52">
        <v>60</v>
      </c>
      <c r="V38" s="52">
        <v>95</v>
      </c>
      <c r="W38" s="52">
        <v>150</v>
      </c>
      <c r="X38" s="52">
        <f t="shared" si="2"/>
        <v>405</v>
      </c>
      <c r="Y38" s="54">
        <v>5</v>
      </c>
      <c r="Z38" s="54">
        <v>3.0769000000000002</v>
      </c>
      <c r="AA38" s="55">
        <v>5.7949000000000002</v>
      </c>
      <c r="AB38" s="54">
        <v>9</v>
      </c>
      <c r="AC38" s="54">
        <f t="shared" si="9"/>
        <v>22.8718</v>
      </c>
      <c r="AD38" s="56">
        <f t="shared" si="12"/>
        <v>645</v>
      </c>
      <c r="AE38" s="56">
        <f t="shared" ref="AE38:AE44" si="14">ROUND(U38+Z38*($Q$3-1),0)*1.5</f>
        <v>394.5</v>
      </c>
      <c r="AF38" s="56">
        <f t="shared" si="13"/>
        <v>572.4</v>
      </c>
      <c r="AG38" s="56">
        <f t="shared" si="5"/>
        <v>744</v>
      </c>
    </row>
    <row r="39" spans="1:33">
      <c r="A39" s="152"/>
      <c r="B39" s="46">
        <v>2</v>
      </c>
      <c r="C39" s="46" t="s">
        <v>57</v>
      </c>
      <c r="D39" s="48">
        <f t="shared" si="1"/>
        <v>1290</v>
      </c>
      <c r="E39" s="48">
        <f>T$3</f>
        <v>1814.97</v>
      </c>
      <c r="F39" s="46">
        <f>IF($T$4-AF39&lt;0,1,$T$4-AF39)</f>
        <v>956.6</v>
      </c>
      <c r="G39" s="46">
        <f>IF(AE39-$T$5&lt;0,1,AE39-$T$5)</f>
        <v>1</v>
      </c>
      <c r="H39" s="49">
        <f>IF(E39-G39&lt;0,-1,IF(D39-F39&lt;0,1,IF(E39-G39*2&lt;0,-2,IF(D39-F39*2&lt;0,2,IF(E39-G39*3&lt;0,-3,IF(D39-F39*3&lt;0,3,IF(E39-G39*4&lt;0,-4,-9)))))))</f>
        <v>2</v>
      </c>
      <c r="I39" s="46">
        <f>E39-ROUNDUP(D39/F39,0)*G39</f>
        <v>1812.97</v>
      </c>
      <c r="J39" s="50"/>
      <c r="K39" s="50"/>
      <c r="L39" s="50"/>
      <c r="M39" s="50"/>
      <c r="N39" s="50"/>
      <c r="O39" s="50"/>
      <c r="P39" s="50"/>
      <c r="Q39" s="51" t="s">
        <v>131</v>
      </c>
      <c r="R39" s="52">
        <v>5</v>
      </c>
      <c r="S39" s="52">
        <v>164</v>
      </c>
      <c r="T39" s="52">
        <v>200</v>
      </c>
      <c r="U39" s="52">
        <v>116</v>
      </c>
      <c r="V39" s="52">
        <v>76</v>
      </c>
      <c r="W39" s="52">
        <v>300</v>
      </c>
      <c r="X39" s="52">
        <f t="shared" si="2"/>
        <v>692</v>
      </c>
      <c r="Y39" s="55">
        <v>10</v>
      </c>
      <c r="Z39" s="54">
        <v>5.8</v>
      </c>
      <c r="AA39" s="54">
        <v>3.8</v>
      </c>
      <c r="AB39" s="54">
        <v>10</v>
      </c>
      <c r="AC39" s="54">
        <f t="shared" si="9"/>
        <v>29.6</v>
      </c>
      <c r="AD39" s="56">
        <f t="shared" si="12"/>
        <v>1290</v>
      </c>
      <c r="AE39" s="56">
        <f t="shared" si="14"/>
        <v>748.5</v>
      </c>
      <c r="AF39" s="56">
        <f t="shared" si="13"/>
        <v>392.4</v>
      </c>
      <c r="AG39" s="56">
        <f t="shared" si="5"/>
        <v>960</v>
      </c>
    </row>
    <row r="40" spans="1:33">
      <c r="A40" s="152"/>
      <c r="B40" s="46">
        <v>3</v>
      </c>
      <c r="C40" s="46" t="s">
        <v>154</v>
      </c>
      <c r="D40" s="48">
        <f t="shared" si="1"/>
        <v>912</v>
      </c>
      <c r="E40" s="48">
        <f>U$3</f>
        <v>1374.61</v>
      </c>
      <c r="F40" s="46">
        <f>IF($U$4-AF40&lt;0,1,$U$4-AF40)</f>
        <v>845.6</v>
      </c>
      <c r="G40" s="46">
        <f>IF(AE40-$U$5&lt;0,1,AE40-$U$5)</f>
        <v>1</v>
      </c>
      <c r="H40" s="49">
        <f>IF(D40-F40&lt;0,1,IF(E40-G40&lt;0,-1,IF(D40-F40*2&lt;0,2,IF(E40-G40*2&lt;0,-2,IF(D40-F40*3&lt;0,3,IF(E40-G40*3&lt;0,-3,IF(D40-F40*4&lt;0,4,IF(E40-G40*4&lt;0,-4,-9))))))))</f>
        <v>2</v>
      </c>
      <c r="I40" s="46">
        <f>E40-(ROUNDUP(D40/F40,0)-1)*G40</f>
        <v>1373.61</v>
      </c>
      <c r="J40" s="50"/>
      <c r="K40" s="50"/>
      <c r="L40" s="50"/>
      <c r="M40" s="50"/>
      <c r="N40" s="50"/>
      <c r="O40" s="50"/>
      <c r="P40" s="50"/>
      <c r="Q40" s="51" t="s">
        <v>110</v>
      </c>
      <c r="R40" s="52">
        <v>4</v>
      </c>
      <c r="S40" s="52">
        <v>112</v>
      </c>
      <c r="T40" s="52">
        <v>80</v>
      </c>
      <c r="U40" s="52">
        <v>75</v>
      </c>
      <c r="V40" s="53">
        <v>105</v>
      </c>
      <c r="W40" s="52">
        <v>80</v>
      </c>
      <c r="X40" s="52">
        <f t="shared" si="2"/>
        <v>340</v>
      </c>
      <c r="Y40" s="54">
        <v>8</v>
      </c>
      <c r="Z40" s="54">
        <v>3.9</v>
      </c>
      <c r="AA40" s="55">
        <v>5.0999999999999996</v>
      </c>
      <c r="AB40" s="54">
        <v>7</v>
      </c>
      <c r="AC40" s="54">
        <f t="shared" si="9"/>
        <v>24</v>
      </c>
      <c r="AD40" s="56">
        <f t="shared" si="12"/>
        <v>912</v>
      </c>
      <c r="AE40" s="56">
        <f t="shared" si="14"/>
        <v>498</v>
      </c>
      <c r="AF40" s="56">
        <f t="shared" si="13"/>
        <v>530.4</v>
      </c>
      <c r="AG40" s="56">
        <f t="shared" si="5"/>
        <v>542</v>
      </c>
    </row>
    <row r="41" spans="1:33">
      <c r="A41" s="152"/>
      <c r="B41" s="46">
        <v>4</v>
      </c>
      <c r="C41" s="46" t="s">
        <v>6</v>
      </c>
      <c r="D41" s="48">
        <f t="shared" si="1"/>
        <v>873</v>
      </c>
      <c r="E41" s="48">
        <f>V$3</f>
        <v>1536.21</v>
      </c>
      <c r="F41" s="46">
        <f>IF($V$4-AF41&lt;0,1,$V$4-AF41)</f>
        <v>730.2</v>
      </c>
      <c r="G41" s="46">
        <f>IF(AE41-$V$5&lt;0,1,AE41-$V$5)</f>
        <v>1</v>
      </c>
      <c r="H41" s="49">
        <f>IF(E41-G41&lt;0,-1,IF(D41-F41&lt;0,1,IF(E41-G41*2&lt;0,-2,IF(D41-F41*2&lt;0,2,IF(E41-G41*3&lt;0,-3,IF(D41-F41*3&lt;0,3,IF(E41-G41*4&lt;0,-4,-9)))))))</f>
        <v>2</v>
      </c>
      <c r="I41" s="46">
        <f>E41-ROUNDUP(D41/F41,0)*G41</f>
        <v>1534.21</v>
      </c>
      <c r="J41" s="50"/>
      <c r="K41" s="50"/>
      <c r="L41" s="50"/>
      <c r="M41" s="50"/>
      <c r="N41" s="50"/>
      <c r="O41" s="50"/>
      <c r="P41" s="50"/>
      <c r="Q41" s="51" t="s">
        <v>54</v>
      </c>
      <c r="R41" s="52">
        <v>4</v>
      </c>
      <c r="S41" s="52">
        <v>120</v>
      </c>
      <c r="T41" s="52">
        <v>120</v>
      </c>
      <c r="U41" s="52">
        <v>110</v>
      </c>
      <c r="V41" s="53">
        <v>110</v>
      </c>
      <c r="W41" s="52">
        <v>150</v>
      </c>
      <c r="X41" s="52">
        <f t="shared" si="2"/>
        <v>490</v>
      </c>
      <c r="Y41" s="54">
        <v>7</v>
      </c>
      <c r="Z41" s="54">
        <v>4.3</v>
      </c>
      <c r="AA41" s="54">
        <v>4.3</v>
      </c>
      <c r="AB41" s="54">
        <v>7</v>
      </c>
      <c r="AC41" s="54">
        <f t="shared" si="9"/>
        <v>22.6</v>
      </c>
      <c r="AD41" s="56">
        <f t="shared" si="12"/>
        <v>873</v>
      </c>
      <c r="AE41" s="56">
        <f t="shared" si="14"/>
        <v>591</v>
      </c>
      <c r="AF41" s="56">
        <f t="shared" si="13"/>
        <v>472.79999999999995</v>
      </c>
      <c r="AG41" s="56">
        <f t="shared" si="5"/>
        <v>612</v>
      </c>
    </row>
    <row r="42" spans="1:33">
      <c r="A42" s="152"/>
      <c r="B42" s="46">
        <v>5</v>
      </c>
      <c r="C42" s="46" t="s">
        <v>206</v>
      </c>
      <c r="D42" s="48">
        <f t="shared" si="1"/>
        <v>972</v>
      </c>
      <c r="E42" s="48">
        <f>W$3</f>
        <v>1736.19</v>
      </c>
      <c r="F42" s="46">
        <f>IF($W$4-AF42&lt;0,1,$W$4-AF42)</f>
        <v>871.6</v>
      </c>
      <c r="G42" s="46">
        <f>IF(AE42-$W$5&lt;0,1,AE42-$W$5)</f>
        <v>336.5</v>
      </c>
      <c r="H42" s="49">
        <f>IF(D42-F42&lt;0,1,IF(E42-G42&lt;0,-1,IF(D42-F42*2&lt;0,2,IF(E42-G42*2&lt;0,-2,IF(D42-F42*3&lt;0,3,IF(E42-G42*3&lt;0,-3,IF(D42-F42*4&lt;0,4,IF(E42-G42*4&lt;0,-4,-9))))))))</f>
        <v>2</v>
      </c>
      <c r="I42" s="46">
        <f>E42-(ROUNDUP(D42/F42,0)-1)*G42</f>
        <v>1399.69</v>
      </c>
      <c r="J42" s="50"/>
      <c r="K42" s="50"/>
      <c r="L42" s="50"/>
      <c r="M42" s="50"/>
      <c r="N42" s="50"/>
      <c r="O42" s="50"/>
      <c r="P42" s="50"/>
      <c r="Q42" s="51" t="s">
        <v>163</v>
      </c>
      <c r="R42" s="52">
        <v>4</v>
      </c>
      <c r="S42" s="52">
        <v>112</v>
      </c>
      <c r="T42" s="52">
        <v>120</v>
      </c>
      <c r="U42" s="52">
        <v>79</v>
      </c>
      <c r="V42" s="52">
        <v>42</v>
      </c>
      <c r="W42" s="52">
        <v>90</v>
      </c>
      <c r="X42" s="52">
        <f t="shared" ref="X42:X64" si="15">W42+V42+U42+T42</f>
        <v>331</v>
      </c>
      <c r="Y42" s="54">
        <v>8</v>
      </c>
      <c r="Z42" s="54">
        <v>5.3</v>
      </c>
      <c r="AA42" s="54">
        <v>2.8</v>
      </c>
      <c r="AB42" s="54">
        <v>6</v>
      </c>
      <c r="AC42" s="54">
        <f t="shared" si="9"/>
        <v>22.1</v>
      </c>
      <c r="AD42" s="56">
        <f t="shared" si="12"/>
        <v>972</v>
      </c>
      <c r="AE42" s="56">
        <f t="shared" si="14"/>
        <v>643.5</v>
      </c>
      <c r="AF42" s="56">
        <f t="shared" si="13"/>
        <v>272.39999999999998</v>
      </c>
      <c r="AG42" s="56">
        <f t="shared" ref="AG42:AG64" si="16">ROUND(W42+AB42*($Q$3-1),0)</f>
        <v>486</v>
      </c>
    </row>
    <row r="43" spans="1:33">
      <c r="A43" s="152"/>
      <c r="B43" s="46">
        <v>6</v>
      </c>
      <c r="C43" s="46" t="s">
        <v>58</v>
      </c>
      <c r="D43" s="48">
        <f t="shared" si="1"/>
        <v>1161</v>
      </c>
      <c r="E43" s="48">
        <f>X$3</f>
        <v>1444.3</v>
      </c>
      <c r="F43" s="46">
        <f>IF($X$4-AF43&lt;0,1,$X$4-AF43)</f>
        <v>620.79999999999995</v>
      </c>
      <c r="G43" s="46">
        <f>IF(AE43-$X$5&lt;0,1,AE43-$X$5)</f>
        <v>1</v>
      </c>
      <c r="H43" s="49">
        <f>IF(E43-G43&lt;0,-1,IF(D43-F43&lt;0,1,IF(E43-G43*2&lt;0,-2,IF(D43-F43*2&lt;0,2,IF(E43-G43*3&lt;0,-3,IF(D43-F43*3&lt;0,3,IF(E43-G43*4&lt;0,-4,-9)))))))</f>
        <v>2</v>
      </c>
      <c r="I43" s="46">
        <f>E43-ROUNDUP(D43/F43,0)*G43</f>
        <v>1442.3</v>
      </c>
      <c r="J43" s="50"/>
      <c r="K43" s="50"/>
      <c r="L43" s="50"/>
      <c r="M43" s="50"/>
      <c r="N43" s="50"/>
      <c r="O43" s="50"/>
      <c r="P43" s="50"/>
      <c r="Q43" s="51" t="s">
        <v>59</v>
      </c>
      <c r="R43" s="52">
        <v>5</v>
      </c>
      <c r="S43" s="52">
        <v>164</v>
      </c>
      <c r="T43" s="52">
        <v>180</v>
      </c>
      <c r="U43" s="52">
        <v>118</v>
      </c>
      <c r="V43" s="52">
        <v>70</v>
      </c>
      <c r="W43" s="53">
        <v>330</v>
      </c>
      <c r="X43" s="52">
        <f t="shared" si="15"/>
        <v>698</v>
      </c>
      <c r="Y43" s="54">
        <v>9</v>
      </c>
      <c r="Z43" s="54">
        <v>5.9</v>
      </c>
      <c r="AA43" s="54">
        <v>3.5</v>
      </c>
      <c r="AB43" s="55">
        <v>11</v>
      </c>
      <c r="AC43" s="54">
        <f t="shared" si="9"/>
        <v>29.4</v>
      </c>
      <c r="AD43" s="56">
        <f t="shared" si="12"/>
        <v>1161</v>
      </c>
      <c r="AE43" s="56">
        <f t="shared" si="14"/>
        <v>760.5</v>
      </c>
      <c r="AF43" s="56">
        <f t="shared" si="13"/>
        <v>361.2</v>
      </c>
      <c r="AG43" s="56">
        <f t="shared" si="16"/>
        <v>1056</v>
      </c>
    </row>
    <row r="44" spans="1:33">
      <c r="A44" s="153"/>
      <c r="B44" s="46">
        <v>7</v>
      </c>
      <c r="C44" s="47" t="s">
        <v>147</v>
      </c>
      <c r="D44" s="48">
        <f t="shared" si="1"/>
        <v>1260</v>
      </c>
      <c r="E44" s="48">
        <f>Y$3</f>
        <v>1736.19</v>
      </c>
      <c r="F44" s="46">
        <f>IF($Y$4-AF44&lt;0,1,$Y$4-AF44)</f>
        <v>731.2</v>
      </c>
      <c r="G44" s="46">
        <f>IF(AE44-$Y$5&lt;0,1,AE44-$Y$5)</f>
        <v>620</v>
      </c>
      <c r="H44" s="49">
        <f>IF(D44-F44&lt;0,1,IF(E44-G44&lt;0,-1,IF(D44-F44*2&lt;0,2,IF(E44-G44*2&lt;0,-2,IF(D44-F44*3&lt;0,3,IF(E44-G44*3&lt;0,-3,IF(D44-F44*4&lt;0,4,IF(E44-G44*4&lt;0,-4,-9))))))))</f>
        <v>2</v>
      </c>
      <c r="I44" s="46">
        <f>E44-(ROUNDUP(D44/F44,0)-1)*G44</f>
        <v>1116.19</v>
      </c>
      <c r="J44" s="50"/>
      <c r="K44" s="50"/>
      <c r="L44" s="50"/>
      <c r="M44" s="50"/>
      <c r="N44" s="50"/>
      <c r="O44" s="50"/>
      <c r="P44" s="50"/>
      <c r="Q44" s="51" t="s">
        <v>185</v>
      </c>
      <c r="R44" s="52">
        <v>6</v>
      </c>
      <c r="S44" s="52">
        <v>180</v>
      </c>
      <c r="T44" s="52">
        <v>180</v>
      </c>
      <c r="U44" s="53">
        <v>150</v>
      </c>
      <c r="V44" s="52">
        <v>80</v>
      </c>
      <c r="W44" s="53">
        <v>360</v>
      </c>
      <c r="X44" s="53">
        <f t="shared" si="15"/>
        <v>770</v>
      </c>
      <c r="Y44" s="55">
        <v>10</v>
      </c>
      <c r="Z44" s="55">
        <v>7.0857000000000001</v>
      </c>
      <c r="AA44" s="54">
        <v>4</v>
      </c>
      <c r="AB44" s="55">
        <v>12</v>
      </c>
      <c r="AC44" s="55">
        <f t="shared" si="9"/>
        <v>33.085700000000003</v>
      </c>
      <c r="AD44" s="56">
        <f t="shared" si="12"/>
        <v>1260</v>
      </c>
      <c r="AE44" s="57">
        <f t="shared" si="14"/>
        <v>927</v>
      </c>
      <c r="AF44" s="56">
        <f t="shared" si="13"/>
        <v>412.8</v>
      </c>
      <c r="AG44" s="56">
        <f t="shared" si="16"/>
        <v>1152</v>
      </c>
    </row>
    <row r="45" spans="1:33" ht="13.5" customHeight="1">
      <c r="A45" s="151" t="s">
        <v>177</v>
      </c>
      <c r="B45" s="6">
        <v>1</v>
      </c>
      <c r="C45" s="62" t="s">
        <v>177</v>
      </c>
      <c r="D45" s="48">
        <f t="shared" si="1"/>
        <v>2757.6</v>
      </c>
      <c r="E45" s="48">
        <f>S$3</f>
        <v>1851.33</v>
      </c>
      <c r="F45" s="46">
        <f>IF($S$4-AF45&lt;0,1,$S$4-AF45)</f>
        <v>781.6</v>
      </c>
      <c r="G45" s="46">
        <f>IF(AE45-$S$5&lt;0,1,AE45-$S$5)</f>
        <v>54.600000000000023</v>
      </c>
      <c r="H45" s="49">
        <f>IF(D45-F45&lt;0,1,IF(E45-G45&lt;0,-1,IF(D45-F45*2&lt;0,2,IF(E45-G45*2&lt;0,-2,IF(D45-F45*3&lt;0,3,IF(E45-G45*3&lt;0,-3,IF(D45-F45*4&lt;0,4,IF(E45-G45*4&lt;0,-4,-9))))))))</f>
        <v>4</v>
      </c>
      <c r="I45" s="46">
        <f>E45-(ROUNDUP(D45/F45,0)-1)*G45</f>
        <v>1687.5299999999997</v>
      </c>
      <c r="J45" s="50"/>
      <c r="K45" s="50"/>
      <c r="L45" s="50"/>
      <c r="M45" s="50"/>
      <c r="N45" s="50"/>
      <c r="O45" s="50"/>
      <c r="P45" s="50"/>
      <c r="Q45" s="58" t="s">
        <v>131</v>
      </c>
      <c r="R45" s="59">
        <v>6</v>
      </c>
      <c r="S45" s="59">
        <v>184</v>
      </c>
      <c r="T45" s="59">
        <v>80</v>
      </c>
      <c r="U45" s="59">
        <v>30</v>
      </c>
      <c r="V45" s="59">
        <v>10</v>
      </c>
      <c r="W45" s="59">
        <v>50</v>
      </c>
      <c r="X45" s="59">
        <f t="shared" si="15"/>
        <v>170</v>
      </c>
      <c r="Y45" s="55">
        <v>22</v>
      </c>
      <c r="Z45" s="54">
        <v>5.0952000000000002</v>
      </c>
      <c r="AA45" s="55">
        <v>5.2857000000000003</v>
      </c>
      <c r="AB45" s="54">
        <v>8</v>
      </c>
      <c r="AC45" s="55">
        <f t="shared" si="9"/>
        <v>40.380899999999997</v>
      </c>
      <c r="AD45" s="63">
        <f t="shared" ref="AD45:AD51" si="17">ROUND(T45+Y45*($Q$3-1),0)*1.8</f>
        <v>2757.6</v>
      </c>
      <c r="AE45" s="61">
        <f t="shared" ref="AE45:AF51" si="18">ROUND(U45+Z45*($Q$3-1),0)*1.6</f>
        <v>585.6</v>
      </c>
      <c r="AF45" s="61">
        <f t="shared" si="18"/>
        <v>574.4</v>
      </c>
      <c r="AG45" s="61">
        <f t="shared" si="16"/>
        <v>578</v>
      </c>
    </row>
    <row r="46" spans="1:33">
      <c r="A46" s="152"/>
      <c r="B46" s="6">
        <v>2</v>
      </c>
      <c r="C46" s="6" t="s">
        <v>244</v>
      </c>
      <c r="D46" s="48">
        <f t="shared" si="1"/>
        <v>1166.4000000000001</v>
      </c>
      <c r="E46" s="48">
        <f>T$3</f>
        <v>1814.97</v>
      </c>
      <c r="F46" s="46">
        <f>IF($T$4-AF46&lt;0,1,$T$4-AF46)</f>
        <v>851.4</v>
      </c>
      <c r="G46" s="46">
        <f>IF(AE46-$T$5&lt;0,1,AE46-$T$5)</f>
        <v>1</v>
      </c>
      <c r="H46" s="49">
        <f>IF(E46-G46&lt;0,-1,IF(D46-F46&lt;0,1,IF(E46-G46*2&lt;0,-2,IF(D46-F46*2&lt;0,2,IF(E46-G46*3&lt;0,-3,IF(D46-F46*3&lt;0,3,IF(E46-G46*4&lt;0,-4,-9)))))))</f>
        <v>2</v>
      </c>
      <c r="I46" s="46">
        <f>E46-ROUNDUP(D46/F46,0)*G46</f>
        <v>1812.97</v>
      </c>
      <c r="J46" s="50"/>
      <c r="K46" s="50"/>
      <c r="L46" s="50"/>
      <c r="M46" s="50"/>
      <c r="N46" s="50"/>
      <c r="O46" s="50"/>
      <c r="P46" s="50"/>
      <c r="Q46" s="58" t="s">
        <v>125</v>
      </c>
      <c r="R46" s="59">
        <v>4</v>
      </c>
      <c r="S46" s="59">
        <v>128</v>
      </c>
      <c r="T46" s="59">
        <v>120</v>
      </c>
      <c r="U46" s="59">
        <v>73</v>
      </c>
      <c r="V46" s="59">
        <v>60</v>
      </c>
      <c r="W46" s="59">
        <v>120</v>
      </c>
      <c r="X46" s="59">
        <f t="shared" si="15"/>
        <v>373</v>
      </c>
      <c r="Y46" s="54">
        <v>8</v>
      </c>
      <c r="Z46" s="54">
        <v>4.9000000000000004</v>
      </c>
      <c r="AA46" s="54">
        <v>3.8</v>
      </c>
      <c r="AB46" s="54">
        <v>8</v>
      </c>
      <c r="AC46" s="54">
        <f t="shared" si="9"/>
        <v>24.700000000000003</v>
      </c>
      <c r="AD46" s="61">
        <f t="shared" si="17"/>
        <v>1166.4000000000001</v>
      </c>
      <c r="AE46" s="61">
        <f t="shared" si="18"/>
        <v>633.6</v>
      </c>
      <c r="AF46" s="61">
        <f t="shared" si="18"/>
        <v>497.6</v>
      </c>
      <c r="AG46" s="61">
        <f t="shared" si="16"/>
        <v>648</v>
      </c>
    </row>
    <row r="47" spans="1:33">
      <c r="A47" s="152"/>
      <c r="B47" s="6">
        <v>3</v>
      </c>
      <c r="C47" s="6" t="s">
        <v>159</v>
      </c>
      <c r="D47" s="48">
        <f t="shared" si="1"/>
        <v>1047.6000000000001</v>
      </c>
      <c r="E47" s="48">
        <f>U$3</f>
        <v>1374.61</v>
      </c>
      <c r="F47" s="46">
        <f>IF($U$4-AF47&lt;0,1,$U$4-AF47)</f>
        <v>1012.8</v>
      </c>
      <c r="G47" s="46">
        <f>IF(AE47-$U$5&lt;0,1,AE47-$U$5)</f>
        <v>201.40000000000009</v>
      </c>
      <c r="H47" s="49">
        <f>IF(D47-F47&lt;0,1,IF(E47-G47&lt;0,-1,IF(D47-F47*2&lt;0,2,IF(E47-G47*2&lt;0,-2,IF(D47-F47*3&lt;0,3,IF(E47-G47*3&lt;0,-3,IF(D47-F47*4&lt;0,4,IF(E47-G47*4&lt;0,-4,-9))))))))</f>
        <v>2</v>
      </c>
      <c r="I47" s="46">
        <f>E47-(ROUNDUP(D47/F47,0)-1)*G47</f>
        <v>1173.2099999999998</v>
      </c>
      <c r="J47" s="50"/>
      <c r="K47" s="50"/>
      <c r="L47" s="50"/>
      <c r="M47" s="50"/>
      <c r="N47" s="50"/>
      <c r="O47" s="50"/>
      <c r="P47" s="50"/>
      <c r="Q47" s="58" t="s">
        <v>128</v>
      </c>
      <c r="R47" s="59">
        <v>4</v>
      </c>
      <c r="S47" s="59">
        <v>120</v>
      </c>
      <c r="T47" s="59">
        <v>120</v>
      </c>
      <c r="U47" s="59">
        <v>84</v>
      </c>
      <c r="V47" s="59">
        <v>42</v>
      </c>
      <c r="W47" s="59">
        <v>135</v>
      </c>
      <c r="X47" s="59">
        <f t="shared" si="15"/>
        <v>381</v>
      </c>
      <c r="Y47" s="54">
        <v>7</v>
      </c>
      <c r="Z47" s="54">
        <v>5.6</v>
      </c>
      <c r="AA47" s="54">
        <v>2.8</v>
      </c>
      <c r="AB47" s="54">
        <v>8</v>
      </c>
      <c r="AC47" s="54">
        <f t="shared" si="9"/>
        <v>23.4</v>
      </c>
      <c r="AD47" s="61">
        <f t="shared" si="17"/>
        <v>1047.6000000000001</v>
      </c>
      <c r="AE47" s="61">
        <f t="shared" si="18"/>
        <v>726.40000000000009</v>
      </c>
      <c r="AF47" s="61">
        <f t="shared" si="18"/>
        <v>363.20000000000005</v>
      </c>
      <c r="AG47" s="61">
        <f t="shared" si="16"/>
        <v>663</v>
      </c>
    </row>
    <row r="48" spans="1:33">
      <c r="A48" s="152"/>
      <c r="B48" s="6">
        <v>4</v>
      </c>
      <c r="C48" s="6" t="s">
        <v>180</v>
      </c>
      <c r="D48" s="48">
        <f t="shared" si="1"/>
        <v>982.80000000000007</v>
      </c>
      <c r="E48" s="48">
        <f>V$3</f>
        <v>1536.21</v>
      </c>
      <c r="F48" s="46">
        <f>IF($V$4-AF48&lt;0,1,$V$4-AF48)</f>
        <v>966.2</v>
      </c>
      <c r="G48" s="46">
        <f>IF(AE48-$V$5&lt;0,1,AE48-$V$5)</f>
        <v>1</v>
      </c>
      <c r="H48" s="49">
        <f>IF(E48-G48&lt;0,-1,IF(D48-F48&lt;0,1,IF(E48-G48*2&lt;0,-2,IF(D48-F48*2&lt;0,2,IF(E48-G48*3&lt;0,-3,IF(D48-F48*3&lt;0,3,IF(E48-G48*4&lt;0,-4,-9)))))))</f>
        <v>2</v>
      </c>
      <c r="I48" s="46">
        <f>E48-ROUNDUP(D48/F48,0)*G48</f>
        <v>1534.21</v>
      </c>
      <c r="J48" s="50"/>
      <c r="K48" s="50"/>
      <c r="L48" s="50"/>
      <c r="M48" s="50"/>
      <c r="N48" s="50"/>
      <c r="O48" s="50"/>
      <c r="P48" s="50"/>
      <c r="Q48" s="58" t="s">
        <v>54</v>
      </c>
      <c r="R48" s="59">
        <v>5</v>
      </c>
      <c r="S48" s="59">
        <v>112</v>
      </c>
      <c r="T48" s="59">
        <v>150</v>
      </c>
      <c r="U48" s="59">
        <v>105</v>
      </c>
      <c r="V48" s="59">
        <v>30</v>
      </c>
      <c r="W48" s="59">
        <v>180</v>
      </c>
      <c r="X48" s="59">
        <f t="shared" si="15"/>
        <v>465</v>
      </c>
      <c r="Y48" s="54">
        <v>6</v>
      </c>
      <c r="Z48" s="54">
        <v>5.2857000000000003</v>
      </c>
      <c r="AA48" s="54">
        <v>1.7857000000000001</v>
      </c>
      <c r="AB48" s="54">
        <v>9</v>
      </c>
      <c r="AC48" s="54">
        <f t="shared" si="9"/>
        <v>22.071400000000001</v>
      </c>
      <c r="AD48" s="61">
        <f t="shared" si="17"/>
        <v>982.80000000000007</v>
      </c>
      <c r="AE48" s="61">
        <f t="shared" si="18"/>
        <v>726.40000000000009</v>
      </c>
      <c r="AF48" s="61">
        <f t="shared" si="18"/>
        <v>236.8</v>
      </c>
      <c r="AG48" s="61">
        <f t="shared" si="16"/>
        <v>774</v>
      </c>
    </row>
    <row r="49" spans="1:33">
      <c r="A49" s="152"/>
      <c r="B49" s="6">
        <v>5</v>
      </c>
      <c r="C49" s="62" t="s">
        <v>27</v>
      </c>
      <c r="D49" s="48">
        <f t="shared" si="1"/>
        <v>1965.6000000000001</v>
      </c>
      <c r="E49" s="48">
        <f>W$3</f>
        <v>1736.19</v>
      </c>
      <c r="F49" s="46">
        <f>IF($W$4-AF49&lt;0,1,$W$4-AF49)</f>
        <v>662.4</v>
      </c>
      <c r="G49" s="46">
        <f>IF(AE49-$W$5&lt;0,1,AE49-$W$5)</f>
        <v>529.80000000000007</v>
      </c>
      <c r="H49" s="49">
        <f>IF(D49-F49&lt;0,1,IF(E49-G49&lt;0,-1,IF(D49-F49*2&lt;0,2,IF(E49-G49*2&lt;0,-2,IF(D49-F49*3&lt;0,3,IF(E49-G49*3&lt;0,-3,IF(D49-F49*4&lt;0,4,IF(E49-G49*4&lt;0,-4,-9))))))))</f>
        <v>3</v>
      </c>
      <c r="I49" s="46">
        <f>E49-(ROUNDUP(D49/F49,0)-1)*G49</f>
        <v>676.58999999999992</v>
      </c>
      <c r="J49" s="50"/>
      <c r="K49" s="50"/>
      <c r="L49" s="50"/>
      <c r="M49" s="50"/>
      <c r="N49" s="50"/>
      <c r="O49" s="50"/>
      <c r="P49" s="50"/>
      <c r="Q49" s="58" t="s">
        <v>28</v>
      </c>
      <c r="R49" s="59">
        <v>5</v>
      </c>
      <c r="S49" s="59">
        <v>164</v>
      </c>
      <c r="T49" s="60">
        <v>300</v>
      </c>
      <c r="U49" s="59">
        <v>120</v>
      </c>
      <c r="V49" s="59">
        <v>70</v>
      </c>
      <c r="W49" s="59">
        <v>200</v>
      </c>
      <c r="X49" s="59">
        <f t="shared" si="15"/>
        <v>690</v>
      </c>
      <c r="Y49" s="55">
        <v>12</v>
      </c>
      <c r="Z49" s="54">
        <v>6.1</v>
      </c>
      <c r="AA49" s="54">
        <v>3.5</v>
      </c>
      <c r="AB49" s="54">
        <v>8</v>
      </c>
      <c r="AC49" s="54">
        <f t="shared" si="9"/>
        <v>29.6</v>
      </c>
      <c r="AD49" s="63">
        <f t="shared" si="17"/>
        <v>1965.6000000000001</v>
      </c>
      <c r="AE49" s="61">
        <f t="shared" si="18"/>
        <v>836.80000000000007</v>
      </c>
      <c r="AF49" s="61">
        <f t="shared" si="18"/>
        <v>481.6</v>
      </c>
      <c r="AG49" s="61">
        <f t="shared" si="16"/>
        <v>728</v>
      </c>
    </row>
    <row r="50" spans="1:33">
      <c r="A50" s="152"/>
      <c r="B50" s="6">
        <v>6</v>
      </c>
      <c r="C50" s="6" t="s">
        <v>2</v>
      </c>
      <c r="D50" s="48">
        <f t="shared" si="1"/>
        <v>1857.6000000000001</v>
      </c>
      <c r="E50" s="48">
        <f>X$3</f>
        <v>1444.3</v>
      </c>
      <c r="F50" s="46">
        <f>IF($X$4-AF50&lt;0,1,$X$4-AF50)</f>
        <v>458.79999999999995</v>
      </c>
      <c r="G50" s="46">
        <f>IF(AE50-$X$5&lt;0,1,AE50-$X$5)</f>
        <v>26.200000000000045</v>
      </c>
      <c r="H50" s="49">
        <f>IF(E50-G50&lt;0,-1,IF(D50-F50&lt;0,1,IF(E50-G50*2&lt;0,-2,IF(D50-F50*2&lt;0,2,IF(E50-G50*3&lt;0,-3,IF(D50-F50*3&lt;0,3,IF(E50-G50*4&lt;0,-4,-9)))))))</f>
        <v>-9</v>
      </c>
      <c r="I50" s="46">
        <f>E50-ROUNDUP(D50/F50,0)*G50</f>
        <v>1313.2999999999997</v>
      </c>
      <c r="J50" s="50"/>
      <c r="K50" s="50"/>
      <c r="L50" s="50"/>
      <c r="M50" s="50"/>
      <c r="N50" s="50"/>
      <c r="O50" s="50"/>
      <c r="P50" s="50"/>
      <c r="Q50" s="58" t="s">
        <v>3</v>
      </c>
      <c r="R50" s="59">
        <v>6</v>
      </c>
      <c r="S50" s="59">
        <v>176</v>
      </c>
      <c r="T50" s="60">
        <v>240</v>
      </c>
      <c r="U50" s="59">
        <v>118</v>
      </c>
      <c r="V50" s="59">
        <v>76</v>
      </c>
      <c r="W50" s="59">
        <v>300</v>
      </c>
      <c r="X50" s="60">
        <f t="shared" si="15"/>
        <v>734</v>
      </c>
      <c r="Y50" s="55">
        <v>12</v>
      </c>
      <c r="Z50" s="54">
        <v>5.9</v>
      </c>
      <c r="AA50" s="54">
        <v>3.8</v>
      </c>
      <c r="AB50" s="54">
        <v>10</v>
      </c>
      <c r="AC50" s="55">
        <f t="shared" si="9"/>
        <v>31.700000000000003</v>
      </c>
      <c r="AD50" s="63">
        <f t="shared" si="17"/>
        <v>1857.6000000000001</v>
      </c>
      <c r="AE50" s="63">
        <f t="shared" si="18"/>
        <v>811.2</v>
      </c>
      <c r="AF50" s="61">
        <f t="shared" si="18"/>
        <v>523.20000000000005</v>
      </c>
      <c r="AG50" s="61">
        <f t="shared" si="16"/>
        <v>960</v>
      </c>
    </row>
    <row r="51" spans="1:33">
      <c r="A51" s="153"/>
      <c r="B51" s="6">
        <v>7</v>
      </c>
      <c r="C51" s="62" t="s">
        <v>147</v>
      </c>
      <c r="D51" s="48">
        <f t="shared" si="1"/>
        <v>1512</v>
      </c>
      <c r="E51" s="48">
        <f>Y$3</f>
        <v>1736.19</v>
      </c>
      <c r="F51" s="46">
        <f>IF($Y$4-AF51&lt;0,1,$Y$4-AF51)</f>
        <v>593.6</v>
      </c>
      <c r="G51" s="46">
        <f>IF(AE51-$Y$5&lt;0,1,AE51-$Y$5)</f>
        <v>681.80000000000007</v>
      </c>
      <c r="H51" s="49">
        <f>IF(D51-F51&lt;0,1,IF(E51-G51&lt;0,-1,IF(D51-F51*2&lt;0,2,IF(E51-G51*2&lt;0,-2,IF(D51-F51*3&lt;0,3,IF(E51-G51*3&lt;0,-3,IF(D51-F51*4&lt;0,4,IF(E51-G51*4&lt;0,-4,-9))))))))</f>
        <v>3</v>
      </c>
      <c r="I51" s="46">
        <f>E51-(ROUNDUP(D51/F51,0)-1)*G51</f>
        <v>372.58999999999992</v>
      </c>
      <c r="J51" s="50"/>
      <c r="K51" s="50"/>
      <c r="L51" s="50"/>
      <c r="M51" s="50"/>
      <c r="N51" s="50"/>
      <c r="O51" s="50"/>
      <c r="P51" s="50"/>
      <c r="Q51" s="58" t="s">
        <v>185</v>
      </c>
      <c r="R51" s="59">
        <v>6</v>
      </c>
      <c r="S51" s="59">
        <v>180</v>
      </c>
      <c r="T51" s="59">
        <v>180</v>
      </c>
      <c r="U51" s="60">
        <v>150</v>
      </c>
      <c r="V51" s="59">
        <v>80</v>
      </c>
      <c r="W51" s="60">
        <v>360</v>
      </c>
      <c r="X51" s="60">
        <f t="shared" si="15"/>
        <v>770</v>
      </c>
      <c r="Y51" s="55">
        <v>10</v>
      </c>
      <c r="Z51" s="55">
        <v>7.0857000000000001</v>
      </c>
      <c r="AA51" s="54">
        <v>4</v>
      </c>
      <c r="AB51" s="55">
        <v>12</v>
      </c>
      <c r="AC51" s="55">
        <f t="shared" si="9"/>
        <v>33.085700000000003</v>
      </c>
      <c r="AD51" s="61">
        <f t="shared" si="17"/>
        <v>1512</v>
      </c>
      <c r="AE51" s="63">
        <f t="shared" si="18"/>
        <v>988.80000000000007</v>
      </c>
      <c r="AF51" s="61">
        <f t="shared" si="18"/>
        <v>550.4</v>
      </c>
      <c r="AG51" s="61">
        <f t="shared" si="16"/>
        <v>1152</v>
      </c>
    </row>
    <row r="52" spans="1:33" ht="13.5" customHeight="1">
      <c r="A52" s="151" t="s">
        <v>132</v>
      </c>
      <c r="B52" s="46">
        <v>1</v>
      </c>
      <c r="C52" s="46" t="s">
        <v>132</v>
      </c>
      <c r="D52" s="48">
        <f t="shared" si="1"/>
        <v>1290</v>
      </c>
      <c r="E52" s="48">
        <f>S$3</f>
        <v>1851.33</v>
      </c>
      <c r="F52" s="46">
        <f>IF($S$4-AF52&lt;0,1,$S$4-AF52)</f>
        <v>984</v>
      </c>
      <c r="G52" s="46">
        <f>IF(AE52-$S$5&lt;0,1,AE52-$S$5)</f>
        <v>243</v>
      </c>
      <c r="H52" s="49">
        <f>IF(D52-F52&lt;0,1,IF(E52-G52&lt;0,-1,IF(D52-F52*2&lt;0,2,IF(E52-G52*2&lt;0,-2,IF(D52-F52*3&lt;0,3,IF(E52-G52*3&lt;0,-3,IF(D52-F52*4&lt;0,4,IF(E52-G52*4&lt;0,-4,-9))))))))</f>
        <v>2</v>
      </c>
      <c r="I52" s="46">
        <f>E52-(ROUNDUP(D52/F52,0)-1)*G52</f>
        <v>1608.33</v>
      </c>
      <c r="J52" s="50"/>
      <c r="K52" s="50"/>
      <c r="L52" s="50"/>
      <c r="M52" s="50"/>
      <c r="N52" s="50"/>
      <c r="O52" s="50"/>
      <c r="P52" s="50"/>
      <c r="Q52" s="51" t="s">
        <v>50</v>
      </c>
      <c r="R52" s="52">
        <v>5</v>
      </c>
      <c r="S52" s="52">
        <v>164</v>
      </c>
      <c r="T52" s="52">
        <v>200</v>
      </c>
      <c r="U52" s="52">
        <v>120</v>
      </c>
      <c r="V52" s="52">
        <v>72</v>
      </c>
      <c r="W52" s="52">
        <v>300</v>
      </c>
      <c r="X52" s="52">
        <f t="shared" si="15"/>
        <v>692</v>
      </c>
      <c r="Y52" s="55">
        <v>10</v>
      </c>
      <c r="Z52" s="54">
        <v>6</v>
      </c>
      <c r="AA52" s="54">
        <v>3.6</v>
      </c>
      <c r="AB52" s="54">
        <v>10</v>
      </c>
      <c r="AC52" s="54">
        <f t="shared" si="9"/>
        <v>29.6</v>
      </c>
      <c r="AD52" s="56">
        <f t="shared" ref="AD52:AD62" si="19">ROUND(T52+Y52*($Q$3-1),0)*1.5</f>
        <v>1290</v>
      </c>
      <c r="AE52" s="56">
        <f t="shared" ref="AE52:AE62" si="20">ROUND(U52+Z52*($Q$3-1),0)*1.5</f>
        <v>774</v>
      </c>
      <c r="AF52" s="56">
        <f t="shared" ref="AF52:AF64" si="21">ROUND(V52+AA52*($Q$3-1),0)*1.2</f>
        <v>372</v>
      </c>
      <c r="AG52" s="56">
        <f t="shared" si="16"/>
        <v>960</v>
      </c>
    </row>
    <row r="53" spans="1:33">
      <c r="A53" s="152"/>
      <c r="B53" s="46">
        <v>2</v>
      </c>
      <c r="C53" s="46" t="s">
        <v>155</v>
      </c>
      <c r="D53" s="48">
        <f t="shared" si="1"/>
        <v>1071</v>
      </c>
      <c r="E53" s="48">
        <f>T$3</f>
        <v>1814.97</v>
      </c>
      <c r="F53" s="46">
        <f>IF($T$4-AF53&lt;0,1,$T$4-AF53)</f>
        <v>1027.4000000000001</v>
      </c>
      <c r="G53" s="46">
        <f>IF(AE53-$T$5&lt;0,1,AE53-$T$5)</f>
        <v>1</v>
      </c>
      <c r="H53" s="49">
        <f>IF(E53-G53&lt;0,-1,IF(D53-F53&lt;0,1,IF(E53-G53*2&lt;0,-2,IF(D53-F53*2&lt;0,2,IF(E53-G53*3&lt;0,-3,IF(D53-F53*3&lt;0,3,IF(E53-G53*4&lt;0,-4,-9)))))))</f>
        <v>2</v>
      </c>
      <c r="I53" s="46">
        <f>E53-ROUNDUP(D53/F53,0)*G53</f>
        <v>1812.97</v>
      </c>
      <c r="J53" s="50"/>
      <c r="K53" s="50"/>
      <c r="L53" s="50"/>
      <c r="M53" s="50"/>
      <c r="N53" s="50"/>
      <c r="O53" s="50"/>
      <c r="P53" s="50"/>
      <c r="Q53" s="51" t="s">
        <v>59</v>
      </c>
      <c r="R53" s="52">
        <v>5</v>
      </c>
      <c r="S53" s="52">
        <v>108</v>
      </c>
      <c r="T53" s="52">
        <v>120</v>
      </c>
      <c r="U53" s="52">
        <v>90</v>
      </c>
      <c r="V53" s="52">
        <v>70</v>
      </c>
      <c r="W53" s="52">
        <v>60</v>
      </c>
      <c r="X53" s="52">
        <f t="shared" si="15"/>
        <v>340</v>
      </c>
      <c r="Y53" s="54">
        <v>9</v>
      </c>
      <c r="Z53" s="54">
        <v>5.9</v>
      </c>
      <c r="AA53" s="54">
        <v>3</v>
      </c>
      <c r="AB53" s="54">
        <v>5</v>
      </c>
      <c r="AC53" s="54">
        <f t="shared" si="9"/>
        <v>22.9</v>
      </c>
      <c r="AD53" s="56">
        <f t="shared" si="19"/>
        <v>1071</v>
      </c>
      <c r="AE53" s="56">
        <f t="shared" si="20"/>
        <v>718.5</v>
      </c>
      <c r="AF53" s="56">
        <f t="shared" si="21"/>
        <v>321.59999999999997</v>
      </c>
      <c r="AG53" s="56">
        <f t="shared" si="16"/>
        <v>390</v>
      </c>
    </row>
    <row r="54" spans="1:33">
      <c r="A54" s="152"/>
      <c r="B54" s="46">
        <v>3</v>
      </c>
      <c r="C54" s="46" t="s">
        <v>133</v>
      </c>
      <c r="D54" s="48">
        <f t="shared" si="1"/>
        <v>972</v>
      </c>
      <c r="E54" s="48">
        <f>U$3</f>
        <v>1374.61</v>
      </c>
      <c r="F54" s="46">
        <f>IF($U$4-AF54&lt;0,1,$U$4-AF54)</f>
        <v>1162.4000000000001</v>
      </c>
      <c r="G54" s="46">
        <f>IF(AE54-$U$5&lt;0,1,AE54-$U$5)</f>
        <v>210</v>
      </c>
      <c r="H54" s="49">
        <f>IF(D54-F54&lt;0,1,IF(E54-G54&lt;0,-1,IF(D54-F54*2&lt;0,2,IF(E54-G54*2&lt;0,-2,IF(D54-F54*3&lt;0,3,IF(E54-G54*3&lt;0,-3,IF(D54-F54*4&lt;0,4,IF(E54-G54*4&lt;0,-4,-9))))))))</f>
        <v>1</v>
      </c>
      <c r="I54" s="46">
        <f>E54-(ROUNDUP(D54/F54,0)-1)*G54</f>
        <v>1374.61</v>
      </c>
      <c r="J54" s="50"/>
      <c r="K54" s="50"/>
      <c r="L54" s="50"/>
      <c r="M54" s="50"/>
      <c r="N54" s="50"/>
      <c r="O54" s="50"/>
      <c r="P54" s="50"/>
      <c r="Q54" s="51" t="s">
        <v>56</v>
      </c>
      <c r="R54" s="52">
        <v>5</v>
      </c>
      <c r="S54" s="52">
        <v>112</v>
      </c>
      <c r="T54" s="52">
        <v>120</v>
      </c>
      <c r="U54" s="52">
        <v>88</v>
      </c>
      <c r="V54" s="52">
        <v>40</v>
      </c>
      <c r="W54" s="52">
        <v>115</v>
      </c>
      <c r="X54" s="52">
        <f t="shared" si="15"/>
        <v>363</v>
      </c>
      <c r="Y54" s="54">
        <v>8</v>
      </c>
      <c r="Z54" s="54">
        <v>6.0952000000000002</v>
      </c>
      <c r="AA54" s="54">
        <v>2.0952000000000002</v>
      </c>
      <c r="AB54" s="54">
        <v>8</v>
      </c>
      <c r="AC54" s="54">
        <f t="shared" si="9"/>
        <v>24.1904</v>
      </c>
      <c r="AD54" s="56">
        <f t="shared" si="19"/>
        <v>972</v>
      </c>
      <c r="AE54" s="56">
        <f t="shared" si="20"/>
        <v>735</v>
      </c>
      <c r="AF54" s="56">
        <f t="shared" si="21"/>
        <v>213.6</v>
      </c>
      <c r="AG54" s="56">
        <f t="shared" si="16"/>
        <v>643</v>
      </c>
    </row>
    <row r="55" spans="1:33">
      <c r="A55" s="152"/>
      <c r="B55" s="46">
        <v>4</v>
      </c>
      <c r="C55" s="46" t="s">
        <v>129</v>
      </c>
      <c r="D55" s="48">
        <f t="shared" si="1"/>
        <v>1032</v>
      </c>
      <c r="E55" s="48">
        <f>V$3</f>
        <v>1536.21</v>
      </c>
      <c r="F55" s="46">
        <f>IF($V$4-AF55&lt;0,1,$V$4-AF55)</f>
        <v>849</v>
      </c>
      <c r="G55" s="46">
        <f>IF(AE55-$V$5&lt;0,1,AE55-$V$5)</f>
        <v>1</v>
      </c>
      <c r="H55" s="49">
        <f>IF(E55-G55&lt;0,-1,IF(D55-F55&lt;0,1,IF(E55-G55*2&lt;0,-2,IF(D55-F55*2&lt;0,2,IF(E55-G55*3&lt;0,-3,IF(D55-F55*3&lt;0,3,IF(E55-G55*4&lt;0,-4,-9)))))))</f>
        <v>2</v>
      </c>
      <c r="I55" s="46">
        <f>E55-ROUNDUP(D55/F55,0)*G55</f>
        <v>1534.21</v>
      </c>
      <c r="J55" s="50"/>
      <c r="K55" s="50"/>
      <c r="L55" s="50"/>
      <c r="M55" s="50"/>
      <c r="N55" s="50"/>
      <c r="O55" s="50"/>
      <c r="P55" s="50"/>
      <c r="Q55" s="51" t="s">
        <v>50</v>
      </c>
      <c r="R55" s="52">
        <v>5</v>
      </c>
      <c r="S55" s="52">
        <v>112</v>
      </c>
      <c r="T55" s="52">
        <v>160</v>
      </c>
      <c r="U55" s="52">
        <v>80</v>
      </c>
      <c r="V55" s="52">
        <v>90</v>
      </c>
      <c r="W55" s="52">
        <v>100</v>
      </c>
      <c r="X55" s="52">
        <f t="shared" si="15"/>
        <v>430</v>
      </c>
      <c r="Y55" s="54">
        <v>8</v>
      </c>
      <c r="Z55" s="54">
        <v>5.0999999999999996</v>
      </c>
      <c r="AA55" s="54">
        <v>3.1</v>
      </c>
      <c r="AB55" s="54">
        <v>7</v>
      </c>
      <c r="AC55" s="54">
        <f t="shared" si="9"/>
        <v>23.2</v>
      </c>
      <c r="AD55" s="56">
        <f t="shared" si="19"/>
        <v>1032</v>
      </c>
      <c r="AE55" s="56">
        <f t="shared" si="20"/>
        <v>625.5</v>
      </c>
      <c r="AF55" s="56">
        <f t="shared" si="21"/>
        <v>354</v>
      </c>
      <c r="AG55" s="56">
        <f t="shared" si="16"/>
        <v>562</v>
      </c>
    </row>
    <row r="56" spans="1:33">
      <c r="A56" s="152"/>
      <c r="B56" s="46">
        <v>5</v>
      </c>
      <c r="C56" s="46" t="s">
        <v>145</v>
      </c>
      <c r="D56" s="48">
        <f t="shared" si="1"/>
        <v>972</v>
      </c>
      <c r="E56" s="48">
        <f>W$3</f>
        <v>1736.19</v>
      </c>
      <c r="F56" s="46">
        <f>IF($W$4-AF56&lt;0,1,$W$4-AF56)</f>
        <v>814</v>
      </c>
      <c r="G56" s="46">
        <f>IF(AE56-$W$5&lt;0,1,AE56-$W$5)</f>
        <v>408.5</v>
      </c>
      <c r="H56" s="49">
        <f>IF(D56-F56&lt;0,1,IF(E56-G56&lt;0,-1,IF(D56-F56*2&lt;0,2,IF(E56-G56*2&lt;0,-2,IF(D56-F56*3&lt;0,3,IF(E56-G56*3&lt;0,-3,IF(D56-F56*4&lt;0,4,IF(E56-G56*4&lt;0,-4,-9))))))))</f>
        <v>2</v>
      </c>
      <c r="I56" s="46">
        <f>E56-(ROUNDUP(D56/F56,0)-1)*G56</f>
        <v>1327.69</v>
      </c>
      <c r="J56" s="50"/>
      <c r="K56" s="50"/>
      <c r="L56" s="50"/>
      <c r="M56" s="50"/>
      <c r="N56" s="50"/>
      <c r="O56" s="50"/>
      <c r="P56" s="50"/>
      <c r="Q56" s="51" t="s">
        <v>54</v>
      </c>
      <c r="R56" s="52">
        <v>4</v>
      </c>
      <c r="S56" s="52">
        <v>116</v>
      </c>
      <c r="T56" s="52">
        <v>120</v>
      </c>
      <c r="U56" s="52">
        <v>88</v>
      </c>
      <c r="V56" s="52">
        <v>51</v>
      </c>
      <c r="W56" s="52">
        <v>75</v>
      </c>
      <c r="X56" s="52">
        <f t="shared" si="15"/>
        <v>334</v>
      </c>
      <c r="Y56" s="54">
        <v>8</v>
      </c>
      <c r="Z56" s="54">
        <v>5.9</v>
      </c>
      <c r="AA56" s="54">
        <v>3.4</v>
      </c>
      <c r="AB56" s="54">
        <v>5</v>
      </c>
      <c r="AC56" s="54">
        <f t="shared" si="9"/>
        <v>22.3</v>
      </c>
      <c r="AD56" s="56">
        <f t="shared" si="19"/>
        <v>972</v>
      </c>
      <c r="AE56" s="56">
        <f t="shared" si="20"/>
        <v>715.5</v>
      </c>
      <c r="AF56" s="56">
        <f t="shared" si="21"/>
        <v>330</v>
      </c>
      <c r="AG56" s="56">
        <f t="shared" si="16"/>
        <v>405</v>
      </c>
    </row>
    <row r="57" spans="1:33">
      <c r="A57" s="152"/>
      <c r="B57" s="46">
        <v>6</v>
      </c>
      <c r="C57" s="46" t="s">
        <v>52</v>
      </c>
      <c r="D57" s="48">
        <f t="shared" si="1"/>
        <v>1290</v>
      </c>
      <c r="E57" s="48">
        <f>X$3</f>
        <v>1444.3</v>
      </c>
      <c r="F57" s="46">
        <f>IF($X$4-AF57&lt;0,1,$X$4-AF57)</f>
        <v>652</v>
      </c>
      <c r="G57" s="46">
        <f>IF(AE57-$X$5&lt;0,1,AE57-$X$5)</f>
        <v>40</v>
      </c>
      <c r="H57" s="49">
        <f>IF(E57-G57&lt;0,-1,IF(D57-F57&lt;0,1,IF(E57-G57*2&lt;0,-2,IF(D57-F57*2&lt;0,2,IF(E57-G57*3&lt;0,-3,IF(D57-F57*3&lt;0,3,IF(E57-G57*4&lt;0,-4,-9)))))))</f>
        <v>2</v>
      </c>
      <c r="I57" s="46">
        <f>E57-ROUNDUP(D57/F57,0)*G57</f>
        <v>1364.3</v>
      </c>
      <c r="J57" s="50"/>
      <c r="K57" s="50"/>
      <c r="L57" s="50"/>
      <c r="M57" s="50"/>
      <c r="N57" s="50"/>
      <c r="O57" s="50"/>
      <c r="P57" s="50"/>
      <c r="Q57" s="51" t="s">
        <v>178</v>
      </c>
      <c r="R57" s="52">
        <v>6</v>
      </c>
      <c r="S57" s="52">
        <v>164</v>
      </c>
      <c r="T57" s="52">
        <v>200</v>
      </c>
      <c r="U57" s="52">
        <v>128</v>
      </c>
      <c r="V57" s="52">
        <v>64</v>
      </c>
      <c r="W57" s="52">
        <v>300</v>
      </c>
      <c r="X57" s="52">
        <f t="shared" si="15"/>
        <v>692</v>
      </c>
      <c r="Y57" s="55">
        <v>10</v>
      </c>
      <c r="Z57" s="54">
        <v>6.3929</v>
      </c>
      <c r="AA57" s="54">
        <v>3.1964000000000001</v>
      </c>
      <c r="AB57" s="54">
        <v>10</v>
      </c>
      <c r="AC57" s="54">
        <f t="shared" si="9"/>
        <v>29.589300000000001</v>
      </c>
      <c r="AD57" s="56">
        <f t="shared" si="19"/>
        <v>1290</v>
      </c>
      <c r="AE57" s="56">
        <f t="shared" si="20"/>
        <v>825</v>
      </c>
      <c r="AF57" s="56">
        <f t="shared" si="21"/>
        <v>330</v>
      </c>
      <c r="AG57" s="56">
        <f t="shared" si="16"/>
        <v>960</v>
      </c>
    </row>
    <row r="58" spans="1:33">
      <c r="A58" s="153"/>
      <c r="B58" s="46">
        <v>7</v>
      </c>
      <c r="C58" s="47" t="s">
        <v>27</v>
      </c>
      <c r="D58" s="48">
        <f t="shared" si="1"/>
        <v>1638</v>
      </c>
      <c r="E58" s="48">
        <f>Y$3</f>
        <v>1736.19</v>
      </c>
      <c r="F58" s="46">
        <f>IF($Y$4-AF58&lt;0,1,$Y$4-AF58)</f>
        <v>782.8</v>
      </c>
      <c r="G58" s="46">
        <f>IF(AE58-$Y$5&lt;0,1,AE58-$Y$5)</f>
        <v>477.5</v>
      </c>
      <c r="H58" s="49">
        <f>IF(D58-F58&lt;0,1,IF(E58-G58&lt;0,-1,IF(D58-F58*2&lt;0,2,IF(E58-G58*2&lt;0,-2,IF(D58-F58*3&lt;0,3,IF(E58-G58*3&lt;0,-3,IF(D58-F58*4&lt;0,4,IF(E58-G58*4&lt;0,-4,-9))))))))</f>
        <v>3</v>
      </c>
      <c r="I58" s="46">
        <f>E58-(ROUNDUP(D58/F58,0)-1)*G58</f>
        <v>781.19</v>
      </c>
      <c r="J58" s="50"/>
      <c r="K58" s="50"/>
      <c r="L58" s="50"/>
      <c r="M58" s="50"/>
      <c r="N58" s="50"/>
      <c r="O58" s="50"/>
      <c r="P58" s="50"/>
      <c r="Q58" s="51" t="s">
        <v>28</v>
      </c>
      <c r="R58" s="52">
        <v>5</v>
      </c>
      <c r="S58" s="52">
        <v>164</v>
      </c>
      <c r="T58" s="53">
        <v>300</v>
      </c>
      <c r="U58" s="52">
        <v>120</v>
      </c>
      <c r="V58" s="52">
        <v>70</v>
      </c>
      <c r="W58" s="52">
        <v>200</v>
      </c>
      <c r="X58" s="52">
        <f t="shared" si="15"/>
        <v>690</v>
      </c>
      <c r="Y58" s="55">
        <v>12</v>
      </c>
      <c r="Z58" s="54">
        <v>6.1</v>
      </c>
      <c r="AA58" s="54">
        <v>3.5</v>
      </c>
      <c r="AB58" s="54">
        <v>8</v>
      </c>
      <c r="AC58" s="54">
        <f t="shared" si="9"/>
        <v>29.6</v>
      </c>
      <c r="AD58" s="57">
        <f t="shared" si="19"/>
        <v>1638</v>
      </c>
      <c r="AE58" s="56">
        <f t="shared" si="20"/>
        <v>784.5</v>
      </c>
      <c r="AF58" s="56">
        <f t="shared" si="21"/>
        <v>361.2</v>
      </c>
      <c r="AG58" s="56">
        <f t="shared" si="16"/>
        <v>728</v>
      </c>
    </row>
    <row r="59" spans="1:33" ht="13.5" customHeight="1">
      <c r="A59" s="151" t="s">
        <v>134</v>
      </c>
      <c r="B59" s="46">
        <v>1</v>
      </c>
      <c r="C59" s="46" t="s">
        <v>134</v>
      </c>
      <c r="D59" s="48">
        <f t="shared" si="1"/>
        <v>1093.5</v>
      </c>
      <c r="E59" s="48">
        <f>S$3</f>
        <v>1851.33</v>
      </c>
      <c r="F59" s="46">
        <f>IF($S$4-AF59&lt;0,1,$S$4-AF59)</f>
        <v>1161.5999999999999</v>
      </c>
      <c r="G59" s="46">
        <f>IF(AE59-$S$5&lt;0,1,AE59-$S$5)</f>
        <v>213</v>
      </c>
      <c r="H59" s="49">
        <f>IF(D59-F59&lt;0,1,IF(E59-G59&lt;0,-1,IF(D59-F59*2&lt;0,2,IF(E59-G59*2&lt;0,-2,IF(D59-F59*3&lt;0,3,IF(E59-G59*3&lt;0,-3,IF(D59-F59*4&lt;0,4,IF(E59-G59*4&lt;0,-4,-9))))))))</f>
        <v>1</v>
      </c>
      <c r="I59" s="46">
        <f>E59-(ROUNDUP(D59/F59,0)-1)*G59</f>
        <v>1851.33</v>
      </c>
      <c r="J59" s="50"/>
      <c r="K59" s="50"/>
      <c r="L59" s="50"/>
      <c r="M59" s="50"/>
      <c r="N59" s="50"/>
      <c r="O59" s="50"/>
      <c r="P59" s="50"/>
      <c r="Q59" s="51" t="s">
        <v>135</v>
      </c>
      <c r="R59" s="52">
        <v>4</v>
      </c>
      <c r="S59" s="52">
        <v>124</v>
      </c>
      <c r="T59" s="52">
        <v>135</v>
      </c>
      <c r="U59" s="52">
        <v>93</v>
      </c>
      <c r="V59" s="52">
        <v>30</v>
      </c>
      <c r="W59" s="53">
        <v>105</v>
      </c>
      <c r="X59" s="52">
        <f t="shared" si="15"/>
        <v>363</v>
      </c>
      <c r="Y59" s="54">
        <v>9</v>
      </c>
      <c r="Z59" s="54">
        <v>6.1111000000000004</v>
      </c>
      <c r="AA59" s="54">
        <v>2</v>
      </c>
      <c r="AB59" s="54">
        <v>7</v>
      </c>
      <c r="AC59" s="54">
        <f t="shared" si="9"/>
        <v>24.1111</v>
      </c>
      <c r="AD59" s="56">
        <f t="shared" si="19"/>
        <v>1093.5</v>
      </c>
      <c r="AE59" s="56">
        <f t="shared" si="20"/>
        <v>744</v>
      </c>
      <c r="AF59" s="56">
        <f t="shared" si="21"/>
        <v>194.4</v>
      </c>
      <c r="AG59" s="56">
        <f t="shared" si="16"/>
        <v>567</v>
      </c>
    </row>
    <row r="60" spans="1:33">
      <c r="A60" s="152"/>
      <c r="B60" s="46">
        <v>2</v>
      </c>
      <c r="C60" s="47" t="s">
        <v>23</v>
      </c>
      <c r="D60" s="48">
        <f t="shared" si="1"/>
        <v>1062</v>
      </c>
      <c r="E60" s="48">
        <f>T$3</f>
        <v>1814.97</v>
      </c>
      <c r="F60" s="46">
        <f>IF($T$4-AF60&lt;0,1,$T$4-AF60)</f>
        <v>1033.4000000000001</v>
      </c>
      <c r="G60" s="46">
        <f>IF(AE60-$T$5&lt;0,1,AE60-$T$5)</f>
        <v>16</v>
      </c>
      <c r="H60" s="49">
        <f>IF(E60-G60&lt;0,-1,IF(D60-F60&lt;0,1,IF(E60-G60*2&lt;0,-2,IF(D60-F60*2&lt;0,2,IF(E60-G60*3&lt;0,-3,IF(D60-F60*3&lt;0,3,IF(E60-G60*4&lt;0,-4,-9)))))))</f>
        <v>2</v>
      </c>
      <c r="I60" s="46">
        <f>E60-ROUNDUP(D60/F60,0)*G60</f>
        <v>1782.97</v>
      </c>
      <c r="J60" s="50"/>
      <c r="K60" s="50"/>
      <c r="L60" s="50"/>
      <c r="M60" s="50"/>
      <c r="N60" s="50"/>
      <c r="O60" s="50"/>
      <c r="P60" s="50"/>
      <c r="Q60" s="51" t="s">
        <v>188</v>
      </c>
      <c r="R60" s="52">
        <v>6</v>
      </c>
      <c r="S60" s="52">
        <v>172</v>
      </c>
      <c r="T60" s="52">
        <v>180</v>
      </c>
      <c r="U60" s="53">
        <v>180</v>
      </c>
      <c r="V60" s="52">
        <v>60</v>
      </c>
      <c r="W60" s="52">
        <v>300</v>
      </c>
      <c r="X60" s="53">
        <f t="shared" si="15"/>
        <v>720</v>
      </c>
      <c r="Y60" s="54">
        <v>8</v>
      </c>
      <c r="Z60" s="55">
        <v>7.8461999999999996</v>
      </c>
      <c r="AA60" s="54">
        <v>3.0769000000000002</v>
      </c>
      <c r="AB60" s="55">
        <v>12</v>
      </c>
      <c r="AC60" s="55">
        <f t="shared" si="9"/>
        <v>30.923099999999998</v>
      </c>
      <c r="AD60" s="56">
        <f t="shared" si="19"/>
        <v>1062</v>
      </c>
      <c r="AE60" s="57">
        <f t="shared" si="20"/>
        <v>1047</v>
      </c>
      <c r="AF60" s="56">
        <f t="shared" si="21"/>
        <v>315.59999999999997</v>
      </c>
      <c r="AG60" s="56">
        <f t="shared" si="16"/>
        <v>1092</v>
      </c>
    </row>
    <row r="61" spans="1:33">
      <c r="A61" s="152"/>
      <c r="B61" s="46">
        <v>3</v>
      </c>
      <c r="C61" s="46" t="s">
        <v>189</v>
      </c>
      <c r="D61" s="48">
        <f t="shared" si="1"/>
        <v>1032</v>
      </c>
      <c r="E61" s="48">
        <f>U$3</f>
        <v>1374.61</v>
      </c>
      <c r="F61" s="46">
        <f>IF($U$4-AF61&lt;0,1,$U$4-AF61)</f>
        <v>954.8</v>
      </c>
      <c r="G61" s="46">
        <f>IF(AE61-$U$5&lt;0,1,AE61-$U$5)</f>
        <v>57</v>
      </c>
      <c r="H61" s="49">
        <f>IF(D61-F61&lt;0,1,IF(E61-G61&lt;0,-1,IF(D61-F61*2&lt;0,2,IF(E61-G61*2&lt;0,-2,IF(D61-F61*3&lt;0,3,IF(E61-G61*3&lt;0,-3,IF(D61-F61*4&lt;0,4,IF(E61-G61*4&lt;0,-4,-9))))))))</f>
        <v>2</v>
      </c>
      <c r="I61" s="46">
        <f>E61-(ROUNDUP(D61/F61,0)-1)*G61</f>
        <v>1317.61</v>
      </c>
      <c r="J61" s="50"/>
      <c r="K61" s="50"/>
      <c r="L61" s="50"/>
      <c r="M61" s="50"/>
      <c r="N61" s="50"/>
      <c r="O61" s="50"/>
      <c r="P61" s="50"/>
      <c r="Q61" s="51" t="s">
        <v>54</v>
      </c>
      <c r="R61" s="52">
        <v>6</v>
      </c>
      <c r="S61" s="52">
        <v>132</v>
      </c>
      <c r="T61" s="52">
        <v>160</v>
      </c>
      <c r="U61" s="52">
        <v>92</v>
      </c>
      <c r="V61" s="52">
        <v>82</v>
      </c>
      <c r="W61" s="52">
        <v>170</v>
      </c>
      <c r="X61" s="52">
        <f t="shared" si="15"/>
        <v>504</v>
      </c>
      <c r="Y61" s="54">
        <v>8</v>
      </c>
      <c r="Z61" s="54">
        <v>4.4800000000000004</v>
      </c>
      <c r="AA61" s="54">
        <v>4.08</v>
      </c>
      <c r="AB61" s="54">
        <v>8</v>
      </c>
      <c r="AC61" s="54">
        <f t="shared" si="9"/>
        <v>24.560000000000002</v>
      </c>
      <c r="AD61" s="56">
        <f t="shared" si="19"/>
        <v>1032</v>
      </c>
      <c r="AE61" s="56">
        <f t="shared" si="20"/>
        <v>582</v>
      </c>
      <c r="AF61" s="56">
        <f t="shared" si="21"/>
        <v>421.2</v>
      </c>
      <c r="AG61" s="56">
        <f t="shared" si="16"/>
        <v>698</v>
      </c>
    </row>
    <row r="62" spans="1:33">
      <c r="A62" s="152"/>
      <c r="B62" s="46">
        <v>4</v>
      </c>
      <c r="C62" s="46" t="s">
        <v>136</v>
      </c>
      <c r="D62" s="48">
        <f t="shared" si="1"/>
        <v>972</v>
      </c>
      <c r="E62" s="48">
        <f>V$3</f>
        <v>1536.21</v>
      </c>
      <c r="F62" s="46">
        <f>IF($V$4-AF62&lt;0,1,$V$4-AF62)</f>
        <v>882.6</v>
      </c>
      <c r="G62" s="46">
        <f>IF(AE62-$V$5&lt;0,1,AE62-$V$5)</f>
        <v>1</v>
      </c>
      <c r="H62" s="49">
        <f>IF(E62-G62&lt;0,-1,IF(D62-F62&lt;0,1,IF(E62-G62*2&lt;0,-2,IF(D62-F62*2&lt;0,2,IF(E62-G62*3&lt;0,-3,IF(D62-F62*3&lt;0,3,IF(E62-G62*4&lt;0,-4,-9)))))))</f>
        <v>2</v>
      </c>
      <c r="I62" s="46">
        <f>E62-ROUNDUP(D62/F62,0)*G62</f>
        <v>1534.21</v>
      </c>
      <c r="J62" s="50"/>
      <c r="K62" s="50"/>
      <c r="L62" s="50"/>
      <c r="M62" s="50"/>
      <c r="N62" s="50"/>
      <c r="O62" s="50"/>
      <c r="P62" s="50"/>
      <c r="Q62" s="51" t="s">
        <v>245</v>
      </c>
      <c r="R62" s="52">
        <v>3</v>
      </c>
      <c r="S62" s="52">
        <v>112</v>
      </c>
      <c r="T62" s="52">
        <v>120</v>
      </c>
      <c r="U62" s="52">
        <v>72</v>
      </c>
      <c r="V62" s="52">
        <v>49</v>
      </c>
      <c r="W62" s="52">
        <v>90</v>
      </c>
      <c r="X62" s="52">
        <f t="shared" si="15"/>
        <v>331</v>
      </c>
      <c r="Y62" s="54">
        <v>8</v>
      </c>
      <c r="Z62" s="54">
        <v>4.8</v>
      </c>
      <c r="AA62" s="54">
        <v>3.3</v>
      </c>
      <c r="AB62" s="54">
        <v>6</v>
      </c>
      <c r="AC62" s="54">
        <f t="shared" si="9"/>
        <v>22.1</v>
      </c>
      <c r="AD62" s="56">
        <f t="shared" si="19"/>
        <v>972</v>
      </c>
      <c r="AE62" s="56">
        <f t="shared" si="20"/>
        <v>583.5</v>
      </c>
      <c r="AF62" s="56">
        <f t="shared" si="21"/>
        <v>320.39999999999998</v>
      </c>
      <c r="AG62" s="56">
        <f t="shared" si="16"/>
        <v>486</v>
      </c>
    </row>
    <row r="63" spans="1:33">
      <c r="A63" s="152"/>
      <c r="B63" s="46">
        <v>5</v>
      </c>
      <c r="C63" s="47" t="s">
        <v>120</v>
      </c>
      <c r="D63" s="48">
        <f t="shared" si="1"/>
        <v>1480.5</v>
      </c>
      <c r="E63" s="48">
        <f>W$3</f>
        <v>1736.19</v>
      </c>
      <c r="F63" s="46">
        <f>IF($W$4-AF63&lt;0,1,$W$4-AF63)</f>
        <v>913.6</v>
      </c>
      <c r="G63" s="46">
        <f>IF(AE63-$W$5&lt;0,1,AE63-$W$5)</f>
        <v>653.96</v>
      </c>
      <c r="H63" s="49">
        <f>IF(D63-F63&lt;0,1,IF(E63-G63&lt;0,-1,IF(D63-F63*2&lt;0,2,IF(E63-G63*2&lt;0,-2,IF(D63-F63*3&lt;0,3,IF(E63-G63*3&lt;0,-3,IF(D63-F63*4&lt;0,4,IF(E63-G63*4&lt;0,-4,-9))))))))</f>
        <v>2</v>
      </c>
      <c r="I63" s="46">
        <f>E63-(ROUNDUP(D63/F63,0)-1)*G63</f>
        <v>1082.23</v>
      </c>
      <c r="J63" s="50"/>
      <c r="K63" s="50"/>
      <c r="L63" s="50"/>
      <c r="M63" s="50"/>
      <c r="N63" s="50"/>
      <c r="O63" s="50"/>
      <c r="P63" s="50"/>
      <c r="Q63" s="51" t="s">
        <v>161</v>
      </c>
      <c r="R63" s="52">
        <v>5</v>
      </c>
      <c r="S63" s="52">
        <v>112</v>
      </c>
      <c r="T63" s="52">
        <v>195</v>
      </c>
      <c r="U63" s="53">
        <v>150</v>
      </c>
      <c r="V63" s="52">
        <v>54</v>
      </c>
      <c r="W63" s="52">
        <v>0</v>
      </c>
      <c r="X63" s="52">
        <f t="shared" si="15"/>
        <v>399</v>
      </c>
      <c r="Y63" s="55">
        <v>12</v>
      </c>
      <c r="Z63" s="55">
        <v>7.0603999999999996</v>
      </c>
      <c r="AA63" s="54">
        <v>2.0857000000000001</v>
      </c>
      <c r="AB63" s="54"/>
      <c r="AC63" s="54">
        <f t="shared" si="9"/>
        <v>21.146100000000001</v>
      </c>
      <c r="AD63" s="57">
        <f>ROUND(T63+Y63*($Q$3-1),0)*1.5</f>
        <v>1480.5</v>
      </c>
      <c r="AE63" s="57">
        <f>ROUND(U63+Z63*($Q$3-1),0)*1.5*1.04</f>
        <v>960.96</v>
      </c>
      <c r="AF63" s="56">
        <f t="shared" si="21"/>
        <v>230.39999999999998</v>
      </c>
      <c r="AG63" s="56">
        <f t="shared" si="16"/>
        <v>0</v>
      </c>
    </row>
    <row r="64" spans="1:33">
      <c r="A64" s="152"/>
      <c r="B64" s="46">
        <v>6</v>
      </c>
      <c r="C64" s="46" t="s">
        <v>205</v>
      </c>
      <c r="D64" s="48">
        <f t="shared" si="1"/>
        <v>1410</v>
      </c>
      <c r="E64" s="48">
        <f>X$3</f>
        <v>1444.3</v>
      </c>
      <c r="F64" s="46">
        <f>IF($X$4-AF64&lt;0,1,$X$4-AF64)</f>
        <v>512.79999999999995</v>
      </c>
      <c r="G64" s="46">
        <f>IF(AE64-$X$5&lt;0,1,AE64-$X$5)</f>
        <v>1</v>
      </c>
      <c r="H64" s="49">
        <f>IF(E64-G64&lt;0,-1,IF(D64-F64&lt;0,1,IF(E64-G64*2&lt;0,-2,IF(D64-F64*2&lt;0,2,IF(E64-G64*3&lt;0,-3,IF(D64-F64*3&lt;0,3,IF(E64-G64*4&lt;0,-4,-9)))))))</f>
        <v>3</v>
      </c>
      <c r="I64" s="46">
        <f>E64-ROUNDUP(D64/F64,0)*G64</f>
        <v>1441.3</v>
      </c>
      <c r="J64" s="50"/>
      <c r="K64" s="50"/>
      <c r="L64" s="50"/>
      <c r="M64" s="50"/>
      <c r="N64" s="50"/>
      <c r="O64" s="50"/>
      <c r="P64" s="50"/>
      <c r="Q64" s="51" t="s">
        <v>13</v>
      </c>
      <c r="R64" s="52">
        <v>6</v>
      </c>
      <c r="S64" s="52">
        <v>204</v>
      </c>
      <c r="T64" s="53">
        <v>280</v>
      </c>
      <c r="U64" s="53">
        <v>150</v>
      </c>
      <c r="V64" s="53">
        <v>160</v>
      </c>
      <c r="W64" s="53">
        <v>500</v>
      </c>
      <c r="X64" s="53">
        <f t="shared" si="15"/>
        <v>1090</v>
      </c>
      <c r="Y64" s="54">
        <v>10</v>
      </c>
      <c r="Z64" s="54">
        <v>4.5</v>
      </c>
      <c r="AA64" s="54">
        <v>3.5</v>
      </c>
      <c r="AB64" s="54">
        <v>15</v>
      </c>
      <c r="AC64" s="54">
        <v>33</v>
      </c>
      <c r="AD64" s="56">
        <f>ROUND(T64+Y64*($Q$3-1),0)*1.5</f>
        <v>1410</v>
      </c>
      <c r="AE64" s="56">
        <f>ROUND(U64+Z64*($Q$3-1),0)*1.5</f>
        <v>670.5</v>
      </c>
      <c r="AF64" s="56">
        <f t="shared" si="21"/>
        <v>469.2</v>
      </c>
      <c r="AG64" s="56">
        <f t="shared" si="16"/>
        <v>1490</v>
      </c>
    </row>
    <row r="65" spans="1:33">
      <c r="A65" s="153"/>
      <c r="B65" s="46"/>
      <c r="C65" s="46"/>
      <c r="D65" s="48">
        <f t="shared" si="1"/>
        <v>0</v>
      </c>
      <c r="E65" s="48">
        <f>Y$3</f>
        <v>1736.19</v>
      </c>
      <c r="F65" s="46">
        <f>IF($Y$4-AF65&lt;0,1,$Y$4-AF65)</f>
        <v>1144</v>
      </c>
      <c r="G65" s="46">
        <f>IF(AE65-$Y$5&lt;0,1,AE65-$Y$5)</f>
        <v>1</v>
      </c>
      <c r="H65" s="49">
        <f>IF(D65-F65&lt;0,1,IF(E65-G65&lt;0,-1,IF(D65-F65*2&lt;0,2,IF(E65-G65*2&lt;0,-2,IF(D65-F65*3&lt;0,3,IF(E65-G65*3&lt;0,-3,IF(D65-F65*4&lt;0,4,IF(E65-G65*4&lt;0,-4,-9))))))))</f>
        <v>1</v>
      </c>
      <c r="I65" s="46">
        <f>E65-(ROUNDUP(D65/F65,0)-1)*G65</f>
        <v>1737.19</v>
      </c>
      <c r="J65" s="50"/>
      <c r="K65" s="50"/>
      <c r="L65" s="50"/>
      <c r="M65" s="50"/>
      <c r="N65" s="50"/>
      <c r="O65" s="50"/>
      <c r="P65" s="50"/>
      <c r="Q65" s="51"/>
      <c r="R65" s="52"/>
      <c r="S65" s="52"/>
      <c r="T65" s="53"/>
      <c r="U65" s="53"/>
      <c r="V65" s="53"/>
      <c r="W65" s="53"/>
      <c r="X65" s="53"/>
      <c r="Y65" s="54"/>
      <c r="Z65" s="54"/>
      <c r="AA65" s="54"/>
      <c r="AB65" s="54"/>
      <c r="AC65" s="54"/>
      <c r="AD65" s="56"/>
      <c r="AE65" s="56"/>
      <c r="AF65" s="56"/>
      <c r="AG65" s="56"/>
    </row>
    <row r="66" spans="1:33" ht="13.5" customHeight="1">
      <c r="A66" s="151" t="s">
        <v>29</v>
      </c>
      <c r="B66" s="46">
        <v>1</v>
      </c>
      <c r="C66" s="46" t="s">
        <v>29</v>
      </c>
      <c r="D66" s="48">
        <f t="shared" si="1"/>
        <v>1290</v>
      </c>
      <c r="E66" s="48">
        <f>S$3</f>
        <v>1851.33</v>
      </c>
      <c r="F66" s="46">
        <f>IF($S$4-AF66&lt;0,1,$S$4-AF66)</f>
        <v>1098</v>
      </c>
      <c r="G66" s="46">
        <f>IF(AE66-$S$5&lt;0,1,AE66-$S$5)</f>
        <v>346.5</v>
      </c>
      <c r="H66" s="49">
        <f>IF(D66-F66&lt;0,1,IF(E66-G66&lt;0,-1,IF(D66-F66*2&lt;0,2,IF(E66-G66*2&lt;0,-2,IF(D66-F66*3&lt;0,3,IF(E66-G66*3&lt;0,-3,IF(D66-F66*4&lt;0,4,IF(E66-G66*4&lt;0,-4,-9))))))))</f>
        <v>2</v>
      </c>
      <c r="I66" s="46">
        <f>E66-(ROUNDUP(D66/F66,0)-1)*G66</f>
        <v>1504.83</v>
      </c>
      <c r="J66" s="50"/>
      <c r="K66" s="50"/>
      <c r="L66" s="50"/>
      <c r="M66" s="50"/>
      <c r="N66" s="50"/>
      <c r="O66" s="50"/>
      <c r="P66" s="50"/>
      <c r="Q66" s="51" t="s">
        <v>54</v>
      </c>
      <c r="R66" s="52">
        <v>5</v>
      </c>
      <c r="S66" s="52">
        <v>164</v>
      </c>
      <c r="T66" s="52">
        <v>200</v>
      </c>
      <c r="U66" s="52">
        <v>136</v>
      </c>
      <c r="V66" s="52">
        <v>50</v>
      </c>
      <c r="W66" s="53">
        <v>360</v>
      </c>
      <c r="X66" s="53">
        <f t="shared" ref="X66:X97" si="22">W66+V66+U66+T66</f>
        <v>746</v>
      </c>
      <c r="Y66" s="55">
        <v>10</v>
      </c>
      <c r="Z66" s="55">
        <v>6.8</v>
      </c>
      <c r="AA66" s="54">
        <v>2.5</v>
      </c>
      <c r="AB66" s="54">
        <v>10</v>
      </c>
      <c r="AC66" s="54">
        <f t="shared" ref="AC66:AC77" si="23">AB66+AA66+Z66+Y66</f>
        <v>29.3</v>
      </c>
      <c r="AD66" s="56">
        <f t="shared" ref="AD66:AD78" si="24">ROUND(T66+Y66*($Q$3-1),0)*1.5</f>
        <v>1290</v>
      </c>
      <c r="AE66" s="56">
        <f t="shared" ref="AE66:AE78" si="25">ROUND(U66+Z66*($Q$3-1),0)*1.5</f>
        <v>877.5</v>
      </c>
      <c r="AF66" s="56">
        <f t="shared" ref="AF66:AF79" si="26">ROUND(V66+AA66*($Q$3-1),0)*1.2</f>
        <v>258</v>
      </c>
      <c r="AG66" s="56">
        <f t="shared" ref="AG66:AG97" si="27">ROUND(W66+AB66*($Q$3-1),0)</f>
        <v>1020</v>
      </c>
    </row>
    <row r="67" spans="1:33">
      <c r="A67" s="152"/>
      <c r="B67" s="46">
        <v>2</v>
      </c>
      <c r="C67" s="46" t="s">
        <v>109</v>
      </c>
      <c r="D67" s="48">
        <f t="shared" si="1"/>
        <v>1044</v>
      </c>
      <c r="E67" s="48">
        <f>T$3</f>
        <v>1814.97</v>
      </c>
      <c r="F67" s="46">
        <f>IF($T$4-AF67&lt;0,1,$T$4-AF67)</f>
        <v>1002.2</v>
      </c>
      <c r="G67" s="46">
        <f>IF(AE67-$T$5&lt;0,1,AE67-$T$5)</f>
        <v>1</v>
      </c>
      <c r="H67" s="49">
        <f>IF(E67-G67&lt;0,-1,IF(D67-F67&lt;0,1,IF(E67-G67*2&lt;0,-2,IF(D67-F67*2&lt;0,2,IF(E67-G67*3&lt;0,-3,IF(D67-F67*3&lt;0,3,IF(E67-G67*4&lt;0,-4,-9)))))))</f>
        <v>2</v>
      </c>
      <c r="I67" s="46">
        <f>E67-ROUNDUP(D67/F67,0)*G67</f>
        <v>1812.97</v>
      </c>
      <c r="J67" s="50"/>
      <c r="K67" s="50"/>
      <c r="L67" s="50"/>
      <c r="M67" s="50"/>
      <c r="N67" s="50"/>
      <c r="O67" s="50"/>
      <c r="P67" s="50"/>
      <c r="Q67" s="51" t="s">
        <v>28</v>
      </c>
      <c r="R67" s="52">
        <v>3</v>
      </c>
      <c r="S67" s="52">
        <v>120</v>
      </c>
      <c r="T67" s="53">
        <v>300</v>
      </c>
      <c r="U67" s="53">
        <v>180</v>
      </c>
      <c r="V67" s="53">
        <v>150</v>
      </c>
      <c r="W67" s="53">
        <v>410</v>
      </c>
      <c r="X67" s="53">
        <f t="shared" si="22"/>
        <v>1040</v>
      </c>
      <c r="Y67" s="54">
        <v>6</v>
      </c>
      <c r="Z67" s="54">
        <v>4.0999999999999996</v>
      </c>
      <c r="AA67" s="54">
        <v>2.1</v>
      </c>
      <c r="AB67" s="54">
        <v>6</v>
      </c>
      <c r="AC67" s="54">
        <f t="shared" si="23"/>
        <v>18.2</v>
      </c>
      <c r="AD67" s="56">
        <f t="shared" si="24"/>
        <v>1044</v>
      </c>
      <c r="AE67" s="56">
        <f t="shared" si="25"/>
        <v>676.5</v>
      </c>
      <c r="AF67" s="56">
        <f t="shared" si="26"/>
        <v>346.8</v>
      </c>
      <c r="AG67" s="56">
        <f t="shared" si="27"/>
        <v>806</v>
      </c>
    </row>
    <row r="68" spans="1:33">
      <c r="A68" s="152"/>
      <c r="B68" s="46">
        <v>3</v>
      </c>
      <c r="C68" s="46" t="s">
        <v>176</v>
      </c>
      <c r="D68" s="48">
        <f t="shared" si="1"/>
        <v>1093.5</v>
      </c>
      <c r="E68" s="48">
        <f>U$3</f>
        <v>1374.61</v>
      </c>
      <c r="F68" s="46">
        <f>IF($U$4-AF68&lt;0,1,$U$4-AF68)</f>
        <v>1154</v>
      </c>
      <c r="G68" s="46">
        <f>IF(AE68-$U$5&lt;0,1,AE68-$U$5)</f>
        <v>165</v>
      </c>
      <c r="H68" s="49">
        <f>IF(D68-F68&lt;0,1,IF(E68-G68&lt;0,-1,IF(D68-F68*2&lt;0,2,IF(E68-G68*2&lt;0,-2,IF(D68-F68*3&lt;0,3,IF(E68-G68*3&lt;0,-3,IF(D68-F68*4&lt;0,4,IF(E68-G68*4&lt;0,-4,-9))))))))</f>
        <v>1</v>
      </c>
      <c r="I68" s="46">
        <f>E68-(ROUNDUP(D68/F68,0)-1)*G68</f>
        <v>1374.61</v>
      </c>
      <c r="J68" s="50"/>
      <c r="K68" s="50"/>
      <c r="L68" s="50"/>
      <c r="M68" s="50"/>
      <c r="N68" s="50"/>
      <c r="O68" s="50"/>
      <c r="P68" s="50"/>
      <c r="Q68" s="51" t="s">
        <v>158</v>
      </c>
      <c r="R68" s="52">
        <v>3</v>
      </c>
      <c r="S68" s="52">
        <v>116</v>
      </c>
      <c r="T68" s="52">
        <v>135</v>
      </c>
      <c r="U68" s="52">
        <v>85</v>
      </c>
      <c r="V68" s="52">
        <v>34</v>
      </c>
      <c r="W68" s="52">
        <v>90</v>
      </c>
      <c r="X68" s="52">
        <f t="shared" si="22"/>
        <v>344</v>
      </c>
      <c r="Y68" s="54">
        <v>9</v>
      </c>
      <c r="Z68" s="54">
        <v>5.6856999999999998</v>
      </c>
      <c r="AA68" s="54">
        <v>2.2856999999999998</v>
      </c>
      <c r="AB68" s="54">
        <v>6</v>
      </c>
      <c r="AC68" s="54">
        <f t="shared" si="23"/>
        <v>22.971399999999999</v>
      </c>
      <c r="AD68" s="56">
        <f t="shared" si="24"/>
        <v>1093.5</v>
      </c>
      <c r="AE68" s="56">
        <f t="shared" si="25"/>
        <v>690</v>
      </c>
      <c r="AF68" s="56">
        <f t="shared" si="26"/>
        <v>222</v>
      </c>
      <c r="AG68" s="56">
        <f t="shared" si="27"/>
        <v>486</v>
      </c>
    </row>
    <row r="69" spans="1:33">
      <c r="A69" s="152"/>
      <c r="B69" s="46">
        <v>4</v>
      </c>
      <c r="C69" s="46" t="s">
        <v>150</v>
      </c>
      <c r="D69" s="48">
        <f t="shared" si="1"/>
        <v>892.5</v>
      </c>
      <c r="E69" s="48">
        <f>V$3</f>
        <v>1536.21</v>
      </c>
      <c r="F69" s="46">
        <f>IF($V$4-AF69&lt;0,1,$V$4-AF69)</f>
        <v>981</v>
      </c>
      <c r="G69" s="46">
        <f>IF(AE69-$V$5&lt;0,1,AE69-$V$5)</f>
        <v>1</v>
      </c>
      <c r="H69" s="49">
        <f>IF(E69-G69&lt;0,-1,IF(D69-F69&lt;0,1,IF(E69-G69*2&lt;0,-2,IF(D69-F69*2&lt;0,2,IF(E69-G69*3&lt;0,-3,IF(D69-F69*3&lt;0,3,IF(E69-G69*4&lt;0,-4,-9)))))))</f>
        <v>1</v>
      </c>
      <c r="I69" s="46">
        <f>E69-ROUNDUP(D69/F69,0)*G69</f>
        <v>1535.21</v>
      </c>
      <c r="J69" s="50"/>
      <c r="K69" s="50"/>
      <c r="L69" s="50"/>
      <c r="M69" s="50"/>
      <c r="N69" s="50"/>
      <c r="O69" s="50"/>
      <c r="P69" s="50"/>
      <c r="Q69" s="51" t="s">
        <v>56</v>
      </c>
      <c r="R69" s="52">
        <v>5</v>
      </c>
      <c r="S69" s="52">
        <v>116</v>
      </c>
      <c r="T69" s="52">
        <v>1</v>
      </c>
      <c r="U69" s="52">
        <v>1</v>
      </c>
      <c r="V69" s="52">
        <v>1</v>
      </c>
      <c r="W69" s="52">
        <v>1</v>
      </c>
      <c r="X69" s="52">
        <f t="shared" si="22"/>
        <v>4</v>
      </c>
      <c r="Y69" s="54">
        <v>9</v>
      </c>
      <c r="Z69" s="54">
        <v>4.2857000000000003</v>
      </c>
      <c r="AA69" s="54">
        <v>2.7856999999999998</v>
      </c>
      <c r="AB69" s="55">
        <v>13</v>
      </c>
      <c r="AC69" s="55">
        <f t="shared" si="23"/>
        <v>29.071400000000001</v>
      </c>
      <c r="AD69" s="56">
        <f t="shared" si="24"/>
        <v>892.5</v>
      </c>
      <c r="AE69" s="56">
        <f t="shared" si="25"/>
        <v>426</v>
      </c>
      <c r="AF69" s="56">
        <f t="shared" si="26"/>
        <v>222</v>
      </c>
      <c r="AG69" s="56">
        <f t="shared" si="27"/>
        <v>859</v>
      </c>
    </row>
    <row r="70" spans="1:33">
      <c r="A70" s="152"/>
      <c r="B70" s="46">
        <v>5</v>
      </c>
      <c r="C70" s="46" t="s">
        <v>137</v>
      </c>
      <c r="D70" s="48">
        <f t="shared" si="1"/>
        <v>918</v>
      </c>
      <c r="E70" s="48">
        <f>W$3</f>
        <v>1736.19</v>
      </c>
      <c r="F70" s="46">
        <f>IF($W$4-AF70&lt;0,1,$W$4-AF70)</f>
        <v>768.40000000000009</v>
      </c>
      <c r="G70" s="46">
        <f>IF(AE70-$W$5&lt;0,1,AE70-$W$5)</f>
        <v>281</v>
      </c>
      <c r="H70" s="49">
        <f>IF(D70-F70&lt;0,1,IF(E70-G70&lt;0,-1,IF(D70-F70*2&lt;0,2,IF(E70-G70*2&lt;0,-2,IF(D70-F70*3&lt;0,3,IF(E70-G70*3&lt;0,-3,IF(D70-F70*4&lt;0,4,IF(E70-G70*4&lt;0,-4,-9))))))))</f>
        <v>2</v>
      </c>
      <c r="I70" s="46">
        <f>E70-(ROUNDUP(D70/F70,0)-1)*G70</f>
        <v>1455.19</v>
      </c>
      <c r="J70" s="50"/>
      <c r="K70" s="50"/>
      <c r="L70" s="50"/>
      <c r="M70" s="50"/>
      <c r="N70" s="50"/>
      <c r="O70" s="50"/>
      <c r="P70" s="50"/>
      <c r="Q70" s="51" t="s">
        <v>175</v>
      </c>
      <c r="R70" s="52">
        <v>4</v>
      </c>
      <c r="S70" s="52">
        <v>112</v>
      </c>
      <c r="T70" s="52">
        <v>150</v>
      </c>
      <c r="U70" s="52">
        <v>75</v>
      </c>
      <c r="V70" s="52">
        <v>95</v>
      </c>
      <c r="W70" s="52">
        <v>150</v>
      </c>
      <c r="X70" s="52">
        <f t="shared" si="22"/>
        <v>470</v>
      </c>
      <c r="Y70" s="54">
        <v>7</v>
      </c>
      <c r="Z70" s="54">
        <v>4.8</v>
      </c>
      <c r="AA70" s="54">
        <v>3.3</v>
      </c>
      <c r="AB70" s="54">
        <v>7</v>
      </c>
      <c r="AC70" s="54">
        <f t="shared" si="23"/>
        <v>22.1</v>
      </c>
      <c r="AD70" s="56">
        <f t="shared" si="24"/>
        <v>918</v>
      </c>
      <c r="AE70" s="56">
        <f t="shared" si="25"/>
        <v>588</v>
      </c>
      <c r="AF70" s="56">
        <f t="shared" si="26"/>
        <v>375.59999999999997</v>
      </c>
      <c r="AG70" s="56">
        <f t="shared" si="27"/>
        <v>612</v>
      </c>
    </row>
    <row r="71" spans="1:33">
      <c r="A71" s="152"/>
      <c r="B71" s="46">
        <v>6</v>
      </c>
      <c r="C71" s="46" t="s">
        <v>20</v>
      </c>
      <c r="D71" s="48">
        <f t="shared" si="1"/>
        <v>1542</v>
      </c>
      <c r="E71" s="48">
        <f>X$3</f>
        <v>1444.3</v>
      </c>
      <c r="F71" s="46">
        <f>IF($X$4-AF71&lt;0,1,$X$4-AF71)</f>
        <v>568</v>
      </c>
      <c r="G71" s="46">
        <f>IF(AE71-$X$5&lt;0,1,AE71-$X$5)</f>
        <v>1</v>
      </c>
      <c r="H71" s="49">
        <f>IF(E71-G71&lt;0,-1,IF(D71-F71&lt;0,1,IF(E71-G71*2&lt;0,-2,IF(D71-F71*2&lt;0,2,IF(E71-G71*3&lt;0,-3,IF(D71-F71*3&lt;0,3,IF(E71-G71*4&lt;0,-4,-9)))))))</f>
        <v>3</v>
      </c>
      <c r="I71" s="46">
        <f>E71-ROUNDUP(D71/F71,0)*G71</f>
        <v>1441.3</v>
      </c>
      <c r="J71" s="50"/>
      <c r="K71" s="50"/>
      <c r="L71" s="50"/>
      <c r="M71" s="50"/>
      <c r="N71" s="50"/>
      <c r="O71" s="50"/>
      <c r="P71" s="50"/>
      <c r="Q71" s="51" t="s">
        <v>181</v>
      </c>
      <c r="R71" s="52">
        <v>6</v>
      </c>
      <c r="S71" s="52">
        <v>176</v>
      </c>
      <c r="T71" s="53">
        <v>500</v>
      </c>
      <c r="U71" s="53">
        <v>200</v>
      </c>
      <c r="V71" s="53">
        <v>180</v>
      </c>
      <c r="W71" s="53">
        <v>680</v>
      </c>
      <c r="X71" s="53">
        <f t="shared" si="22"/>
        <v>1560</v>
      </c>
      <c r="Y71" s="54">
        <v>8</v>
      </c>
      <c r="Z71" s="54">
        <v>4.0999999999999996</v>
      </c>
      <c r="AA71" s="54">
        <v>2.5</v>
      </c>
      <c r="AB71" s="54">
        <v>8</v>
      </c>
      <c r="AC71" s="54">
        <f t="shared" si="23"/>
        <v>22.6</v>
      </c>
      <c r="AD71" s="56">
        <f t="shared" si="24"/>
        <v>1542</v>
      </c>
      <c r="AE71" s="56">
        <f t="shared" si="25"/>
        <v>706.5</v>
      </c>
      <c r="AF71" s="56">
        <f t="shared" si="26"/>
        <v>414</v>
      </c>
      <c r="AG71" s="56">
        <f t="shared" si="27"/>
        <v>1208</v>
      </c>
    </row>
    <row r="72" spans="1:33">
      <c r="A72" s="153"/>
      <c r="B72" s="46">
        <v>7</v>
      </c>
      <c r="C72" s="46" t="s">
        <v>1</v>
      </c>
      <c r="D72" s="48">
        <f t="shared" si="1"/>
        <v>903</v>
      </c>
      <c r="E72" s="48">
        <f>Y$3</f>
        <v>1736.19</v>
      </c>
      <c r="F72" s="46">
        <f>IF($Y$4-AF72&lt;0,1,$Y$4-AF72)</f>
        <v>540.4</v>
      </c>
      <c r="G72" s="46">
        <f>IF(AE72-$Y$5&lt;0,1,AE72-$Y$5)</f>
        <v>120.5</v>
      </c>
      <c r="H72" s="49">
        <f>IF(D72-F72&lt;0,1,IF(E72-G72&lt;0,-1,IF(D72-F72*2&lt;0,2,IF(E72-G72*2&lt;0,-2,IF(D72-F72*3&lt;0,3,IF(E72-G72*3&lt;0,-3,IF(D72-F72*4&lt;0,4,IF(E72-G72*4&lt;0,-4,-9))))))))</f>
        <v>2</v>
      </c>
      <c r="I72" s="46">
        <f>E72-(ROUNDUP(D72/F72,0)-1)*G72</f>
        <v>1615.69</v>
      </c>
      <c r="J72" s="50"/>
      <c r="K72" s="50"/>
      <c r="L72" s="50"/>
      <c r="M72" s="50"/>
      <c r="N72" s="50"/>
      <c r="O72" s="50"/>
      <c r="P72" s="50"/>
      <c r="Q72" s="51" t="s">
        <v>45</v>
      </c>
      <c r="R72" s="52">
        <v>6</v>
      </c>
      <c r="S72" s="52">
        <v>156</v>
      </c>
      <c r="T72" s="52">
        <v>140</v>
      </c>
      <c r="U72" s="52">
        <v>80</v>
      </c>
      <c r="V72" s="53">
        <v>120</v>
      </c>
      <c r="W72" s="53">
        <v>450</v>
      </c>
      <c r="X72" s="53">
        <f t="shared" si="22"/>
        <v>790</v>
      </c>
      <c r="Y72" s="54">
        <v>7</v>
      </c>
      <c r="Z72" s="54">
        <v>3.1</v>
      </c>
      <c r="AA72" s="55">
        <v>5.8</v>
      </c>
      <c r="AB72" s="55">
        <v>11</v>
      </c>
      <c r="AC72" s="54">
        <f t="shared" si="23"/>
        <v>26.900000000000002</v>
      </c>
      <c r="AD72" s="56">
        <f t="shared" si="24"/>
        <v>903</v>
      </c>
      <c r="AE72" s="56">
        <f t="shared" si="25"/>
        <v>427.5</v>
      </c>
      <c r="AF72" s="56">
        <f t="shared" si="26"/>
        <v>603.6</v>
      </c>
      <c r="AG72" s="56">
        <f t="shared" si="27"/>
        <v>1176</v>
      </c>
    </row>
    <row r="73" spans="1:33" ht="13.5" customHeight="1">
      <c r="A73" s="151" t="s">
        <v>63</v>
      </c>
      <c r="B73" s="46">
        <v>1</v>
      </c>
      <c r="C73" s="46" t="s">
        <v>63</v>
      </c>
      <c r="D73" s="48">
        <f t="shared" si="1"/>
        <v>819</v>
      </c>
      <c r="E73" s="48">
        <f>S$3</f>
        <v>1851.33</v>
      </c>
      <c r="F73" s="46">
        <f>IF($S$4-AF73&lt;0,1,$S$4-AF73)</f>
        <v>1354.8</v>
      </c>
      <c r="G73" s="46">
        <f>IF(AE73-$S$5&lt;0,1,AE73-$S$5)</f>
        <v>373.5</v>
      </c>
      <c r="H73" s="49">
        <f>IF(D73-F73&lt;0,1,IF(E73-G73&lt;0,-1,IF(D73-F73*2&lt;0,2,IF(E73-G73*2&lt;0,-2,IF(D73-F73*3&lt;0,3,IF(E73-G73*3&lt;0,-3,IF(D73-F73*4&lt;0,4,IF(E73-G73*4&lt;0,-4,-9))))))))</f>
        <v>1</v>
      </c>
      <c r="I73" s="46">
        <f>E73-(ROUNDUP(D73/F73,0)-1)*G73</f>
        <v>1851.33</v>
      </c>
      <c r="J73" s="50"/>
      <c r="K73" s="50"/>
      <c r="L73" s="50"/>
      <c r="M73" s="50"/>
      <c r="N73" s="50"/>
      <c r="O73" s="50"/>
      <c r="P73" s="50"/>
      <c r="Q73" s="51" t="s">
        <v>56</v>
      </c>
      <c r="R73" s="52">
        <v>4</v>
      </c>
      <c r="S73" s="52">
        <v>116</v>
      </c>
      <c r="T73" s="52">
        <v>150</v>
      </c>
      <c r="U73" s="53">
        <v>200</v>
      </c>
      <c r="V73" s="52">
        <v>1</v>
      </c>
      <c r="W73" s="52">
        <v>180</v>
      </c>
      <c r="X73" s="52">
        <f t="shared" si="22"/>
        <v>531</v>
      </c>
      <c r="Y73" s="54">
        <v>6</v>
      </c>
      <c r="Z73" s="54">
        <v>6.1</v>
      </c>
      <c r="AA73" s="54"/>
      <c r="AB73" s="55">
        <v>11</v>
      </c>
      <c r="AC73" s="54">
        <f t="shared" si="23"/>
        <v>23.1</v>
      </c>
      <c r="AD73" s="56">
        <f t="shared" si="24"/>
        <v>819</v>
      </c>
      <c r="AE73" s="56">
        <f t="shared" si="25"/>
        <v>904.5</v>
      </c>
      <c r="AF73" s="56">
        <f t="shared" si="26"/>
        <v>1.2</v>
      </c>
      <c r="AG73" s="56">
        <f t="shared" si="27"/>
        <v>906</v>
      </c>
    </row>
    <row r="74" spans="1:33">
      <c r="A74" s="152"/>
      <c r="B74" s="46">
        <v>2</v>
      </c>
      <c r="C74" s="47" t="s">
        <v>62</v>
      </c>
      <c r="D74" s="48">
        <f t="shared" ref="D74:D137" si="28">AD74</f>
        <v>1242</v>
      </c>
      <c r="E74" s="48">
        <f>T$3</f>
        <v>1814.97</v>
      </c>
      <c r="F74" s="46">
        <f>IF($T$4-AF74&lt;0,1,$T$4-AF74)</f>
        <v>1347.8</v>
      </c>
      <c r="G74" s="46">
        <f>IF(AE74-$T$5&lt;0,1,AE74-$T$5)</f>
        <v>167.5</v>
      </c>
      <c r="H74" s="49">
        <f>IF(E74-G74&lt;0,-1,IF(D74-F74&lt;0,1,IF(E74-G74*2&lt;0,-2,IF(D74-F74*2&lt;0,2,IF(E74-G74*3&lt;0,-3,IF(D74-F74*3&lt;0,3,IF(E74-G74*4&lt;0,-4,-9)))))))</f>
        <v>1</v>
      </c>
      <c r="I74" s="46">
        <f>E74-ROUNDUP(D74/F74,0)*G74</f>
        <v>1647.47</v>
      </c>
      <c r="J74" s="50"/>
      <c r="K74" s="50"/>
      <c r="L74" s="50"/>
      <c r="M74" s="50"/>
      <c r="N74" s="50"/>
      <c r="O74" s="50"/>
      <c r="P74" s="50"/>
      <c r="Q74" s="51" t="s">
        <v>54</v>
      </c>
      <c r="R74" s="52">
        <v>5</v>
      </c>
      <c r="S74" s="52">
        <v>180</v>
      </c>
      <c r="T74" s="53">
        <v>300</v>
      </c>
      <c r="U74" s="53">
        <v>200</v>
      </c>
      <c r="V74" s="52">
        <v>1</v>
      </c>
      <c r="W74" s="53">
        <v>360</v>
      </c>
      <c r="X74" s="53">
        <f t="shared" si="22"/>
        <v>861</v>
      </c>
      <c r="Y74" s="54">
        <v>8</v>
      </c>
      <c r="Z74" s="55">
        <v>9.0832999999999995</v>
      </c>
      <c r="AA74" s="54"/>
      <c r="AB74" s="55">
        <v>15</v>
      </c>
      <c r="AC74" s="55">
        <f t="shared" si="23"/>
        <v>32.083300000000001</v>
      </c>
      <c r="AD74" s="56">
        <f t="shared" si="24"/>
        <v>1242</v>
      </c>
      <c r="AE74" s="57">
        <f t="shared" si="25"/>
        <v>1198.5</v>
      </c>
      <c r="AF74" s="56">
        <f t="shared" si="26"/>
        <v>1.2</v>
      </c>
      <c r="AG74" s="56">
        <f t="shared" si="27"/>
        <v>1350</v>
      </c>
    </row>
    <row r="75" spans="1:33">
      <c r="A75" s="152"/>
      <c r="B75" s="46">
        <v>3</v>
      </c>
      <c r="C75" s="46" t="s">
        <v>206</v>
      </c>
      <c r="D75" s="48">
        <f t="shared" si="28"/>
        <v>972</v>
      </c>
      <c r="E75" s="48">
        <f>U$3</f>
        <v>1374.61</v>
      </c>
      <c r="F75" s="46">
        <f>IF($U$4-AF75&lt;0,1,$U$4-AF75)</f>
        <v>1103.5999999999999</v>
      </c>
      <c r="G75" s="46">
        <f>IF(AE75-$U$5&lt;0,1,AE75-$U$5)</f>
        <v>118.5</v>
      </c>
      <c r="H75" s="49">
        <f>IF(D75-F75&lt;0,1,IF(E75-G75&lt;0,-1,IF(D75-F75*2&lt;0,2,IF(E75-G75*2&lt;0,-2,IF(D75-F75*3&lt;0,3,IF(E75-G75*3&lt;0,-3,IF(D75-F75*4&lt;0,4,IF(E75-G75*4&lt;0,-4,-9))))))))</f>
        <v>1</v>
      </c>
      <c r="I75" s="46">
        <f>E75-(ROUNDUP(D75/F75,0)-1)*G75</f>
        <v>1374.61</v>
      </c>
      <c r="J75" s="50"/>
      <c r="K75" s="50"/>
      <c r="L75" s="50"/>
      <c r="M75" s="50"/>
      <c r="N75" s="50"/>
      <c r="O75" s="50"/>
      <c r="P75" s="50"/>
      <c r="Q75" s="51" t="s">
        <v>163</v>
      </c>
      <c r="R75" s="52">
        <v>4</v>
      </c>
      <c r="S75" s="52">
        <v>112</v>
      </c>
      <c r="T75" s="52">
        <v>120</v>
      </c>
      <c r="U75" s="52">
        <v>79</v>
      </c>
      <c r="V75" s="52">
        <v>42</v>
      </c>
      <c r="W75" s="52">
        <v>90</v>
      </c>
      <c r="X75" s="52">
        <f t="shared" si="22"/>
        <v>331</v>
      </c>
      <c r="Y75" s="54">
        <v>8</v>
      </c>
      <c r="Z75" s="54">
        <v>5.3</v>
      </c>
      <c r="AA75" s="54">
        <v>2.8</v>
      </c>
      <c r="AB75" s="54">
        <v>6</v>
      </c>
      <c r="AC75" s="54">
        <f t="shared" si="23"/>
        <v>22.1</v>
      </c>
      <c r="AD75" s="56">
        <f t="shared" si="24"/>
        <v>972</v>
      </c>
      <c r="AE75" s="56">
        <f t="shared" si="25"/>
        <v>643.5</v>
      </c>
      <c r="AF75" s="56">
        <f t="shared" si="26"/>
        <v>272.39999999999998</v>
      </c>
      <c r="AG75" s="56">
        <f t="shared" si="27"/>
        <v>486</v>
      </c>
    </row>
    <row r="76" spans="1:33">
      <c r="A76" s="152"/>
      <c r="B76" s="46">
        <v>4</v>
      </c>
      <c r="C76" s="46" t="s">
        <v>18</v>
      </c>
      <c r="D76" s="48">
        <f t="shared" si="28"/>
        <v>873</v>
      </c>
      <c r="E76" s="48">
        <f>V$3</f>
        <v>1536.21</v>
      </c>
      <c r="F76" s="46">
        <f>IF($V$4-AF76&lt;0,1,$V$4-AF76)</f>
        <v>882.6</v>
      </c>
      <c r="G76" s="46">
        <f>IF(AE76-$V$5&lt;0,1,AE76-$V$5)</f>
        <v>1</v>
      </c>
      <c r="H76" s="49">
        <f>IF(E76-G76&lt;0,-1,IF(D76-F76&lt;0,1,IF(E76-G76*2&lt;0,-2,IF(D76-F76*2&lt;0,2,IF(E76-G76*3&lt;0,-3,IF(D76-F76*3&lt;0,3,IF(E76-G76*4&lt;0,-4,-9)))))))</f>
        <v>1</v>
      </c>
      <c r="I76" s="46">
        <f>E76-ROUNDUP(D76/F76,0)*G76</f>
        <v>1535.21</v>
      </c>
      <c r="J76" s="50"/>
      <c r="K76" s="50"/>
      <c r="L76" s="50"/>
      <c r="M76" s="50"/>
      <c r="N76" s="50"/>
      <c r="O76" s="50"/>
      <c r="P76" s="50"/>
      <c r="Q76" s="51" t="s">
        <v>19</v>
      </c>
      <c r="R76" s="52">
        <v>6</v>
      </c>
      <c r="S76" s="52">
        <v>132</v>
      </c>
      <c r="T76" s="52">
        <v>120</v>
      </c>
      <c r="U76" s="52">
        <v>112</v>
      </c>
      <c r="V76" s="52">
        <v>62</v>
      </c>
      <c r="W76" s="52">
        <v>210</v>
      </c>
      <c r="X76" s="52">
        <f t="shared" si="22"/>
        <v>504</v>
      </c>
      <c r="Y76" s="54">
        <v>7</v>
      </c>
      <c r="Z76" s="54">
        <v>5.5</v>
      </c>
      <c r="AA76" s="54">
        <v>3.1</v>
      </c>
      <c r="AB76" s="54">
        <v>9</v>
      </c>
      <c r="AC76" s="54">
        <f t="shared" si="23"/>
        <v>24.6</v>
      </c>
      <c r="AD76" s="56">
        <f t="shared" si="24"/>
        <v>873</v>
      </c>
      <c r="AE76" s="56">
        <f t="shared" si="25"/>
        <v>712.5</v>
      </c>
      <c r="AF76" s="56">
        <f t="shared" si="26"/>
        <v>320.39999999999998</v>
      </c>
      <c r="AG76" s="56">
        <f t="shared" si="27"/>
        <v>804</v>
      </c>
    </row>
    <row r="77" spans="1:33">
      <c r="A77" s="152"/>
      <c r="B77" s="46">
        <v>5</v>
      </c>
      <c r="C77" s="46" t="s">
        <v>129</v>
      </c>
      <c r="D77" s="48">
        <f t="shared" si="28"/>
        <v>1032</v>
      </c>
      <c r="E77" s="48">
        <f>W$3</f>
        <v>1736.19</v>
      </c>
      <c r="F77" s="46">
        <f>IF($W$4-AF77&lt;0,1,$W$4-AF77)</f>
        <v>790</v>
      </c>
      <c r="G77" s="46">
        <f>IF(AE77-$W$5&lt;0,1,AE77-$W$5)</f>
        <v>318.5</v>
      </c>
      <c r="H77" s="49">
        <f>IF(D77-F77&lt;0,1,IF(E77-G77&lt;0,-1,IF(D77-F77*2&lt;0,2,IF(E77-G77*2&lt;0,-2,IF(D77-F77*3&lt;0,3,IF(E77-G77*3&lt;0,-3,IF(D77-F77*4&lt;0,4,IF(E77-G77*4&lt;0,-4,-9))))))))</f>
        <v>2</v>
      </c>
      <c r="I77" s="46">
        <f>E77-(ROUNDUP(D77/F77,0)-1)*G77</f>
        <v>1417.69</v>
      </c>
      <c r="J77" s="50"/>
      <c r="K77" s="50"/>
      <c r="L77" s="50"/>
      <c r="M77" s="50"/>
      <c r="N77" s="50"/>
      <c r="O77" s="50"/>
      <c r="P77" s="50"/>
      <c r="Q77" s="51" t="s">
        <v>50</v>
      </c>
      <c r="R77" s="52">
        <v>5</v>
      </c>
      <c r="S77" s="52">
        <v>112</v>
      </c>
      <c r="T77" s="52">
        <v>160</v>
      </c>
      <c r="U77" s="52">
        <v>80</v>
      </c>
      <c r="V77" s="52">
        <v>90</v>
      </c>
      <c r="W77" s="52">
        <v>100</v>
      </c>
      <c r="X77" s="52">
        <f t="shared" si="22"/>
        <v>430</v>
      </c>
      <c r="Y77" s="54">
        <v>8</v>
      </c>
      <c r="Z77" s="54">
        <v>5.0999999999999996</v>
      </c>
      <c r="AA77" s="54">
        <v>3.1</v>
      </c>
      <c r="AB77" s="54">
        <v>7</v>
      </c>
      <c r="AC77" s="54">
        <f t="shared" si="23"/>
        <v>23.2</v>
      </c>
      <c r="AD77" s="56">
        <f t="shared" si="24"/>
        <v>1032</v>
      </c>
      <c r="AE77" s="56">
        <f t="shared" si="25"/>
        <v>625.5</v>
      </c>
      <c r="AF77" s="56">
        <f t="shared" si="26"/>
        <v>354</v>
      </c>
      <c r="AG77" s="56">
        <f t="shared" si="27"/>
        <v>562</v>
      </c>
    </row>
    <row r="78" spans="1:33">
      <c r="A78" s="152"/>
      <c r="B78" s="46">
        <v>6</v>
      </c>
      <c r="C78" s="46" t="s">
        <v>205</v>
      </c>
      <c r="D78" s="48">
        <f t="shared" si="28"/>
        <v>1410</v>
      </c>
      <c r="E78" s="48">
        <f>X$3</f>
        <v>1444.3</v>
      </c>
      <c r="F78" s="46">
        <f>IF($X$4-AF78&lt;0,1,$X$4-AF78)</f>
        <v>512.79999999999995</v>
      </c>
      <c r="G78" s="46">
        <f>IF(AE78-$X$5&lt;0,1,AE78-$X$5)</f>
        <v>1</v>
      </c>
      <c r="H78" s="49">
        <f>IF(E78-G78&lt;0,-1,IF(D78-F78&lt;0,1,IF(E78-G78*2&lt;0,-2,IF(D78-F78*2&lt;0,2,IF(E78-G78*3&lt;0,-3,IF(D78-F78*3&lt;0,3,IF(E78-G78*4&lt;0,-4,-9)))))))</f>
        <v>3</v>
      </c>
      <c r="I78" s="46">
        <f>E78-ROUNDUP(D78/F78,0)*G78</f>
        <v>1441.3</v>
      </c>
      <c r="J78" s="50"/>
      <c r="K78" s="50"/>
      <c r="L78" s="50"/>
      <c r="M78" s="50"/>
      <c r="N78" s="50"/>
      <c r="O78" s="50"/>
      <c r="P78" s="50"/>
      <c r="Q78" s="51" t="s">
        <v>13</v>
      </c>
      <c r="R78" s="52">
        <v>6</v>
      </c>
      <c r="S78" s="52">
        <v>204</v>
      </c>
      <c r="T78" s="53">
        <v>280</v>
      </c>
      <c r="U78" s="53">
        <v>150</v>
      </c>
      <c r="V78" s="53">
        <v>160</v>
      </c>
      <c r="W78" s="53">
        <v>500</v>
      </c>
      <c r="X78" s="53">
        <f t="shared" si="22"/>
        <v>1090</v>
      </c>
      <c r="Y78" s="54">
        <v>10</v>
      </c>
      <c r="Z78" s="54">
        <v>4.5</v>
      </c>
      <c r="AA78" s="54">
        <v>3.5</v>
      </c>
      <c r="AB78" s="54">
        <v>15</v>
      </c>
      <c r="AC78" s="54">
        <v>33</v>
      </c>
      <c r="AD78" s="56">
        <f t="shared" si="24"/>
        <v>1410</v>
      </c>
      <c r="AE78" s="56">
        <f t="shared" si="25"/>
        <v>670.5</v>
      </c>
      <c r="AF78" s="56">
        <f t="shared" si="26"/>
        <v>469.2</v>
      </c>
      <c r="AG78" s="56">
        <f t="shared" si="27"/>
        <v>1490</v>
      </c>
    </row>
    <row r="79" spans="1:33">
      <c r="A79" s="153"/>
      <c r="B79" s="46">
        <v>7</v>
      </c>
      <c r="C79" s="47" t="s">
        <v>182</v>
      </c>
      <c r="D79" s="48">
        <f t="shared" si="28"/>
        <v>1507.5</v>
      </c>
      <c r="E79" s="48">
        <f>Y$3</f>
        <v>1736.19</v>
      </c>
      <c r="F79" s="46">
        <f>IF($Y$4-AF79&lt;0,1,$Y$4-AF79)</f>
        <v>949.6</v>
      </c>
      <c r="G79" s="46">
        <f>IF(AE79-$Y$5&lt;0,1,AE79-$Y$5)</f>
        <v>410</v>
      </c>
      <c r="H79" s="49">
        <f>IF(D79-F79&lt;0,1,IF(E79-G79&lt;0,-1,IF(D79-F79*2&lt;0,2,IF(E79-G79*2&lt;0,-2,IF(D79-F79*3&lt;0,3,IF(E79-G79*3&lt;0,-3,IF(D79-F79*4&lt;0,4,IF(E79-G79*4&lt;0,-4,-9))))))))</f>
        <v>2</v>
      </c>
      <c r="I79" s="46">
        <f>E79-(ROUNDUP(D79/F79,0)-1)*G79</f>
        <v>1326.19</v>
      </c>
      <c r="J79" s="50"/>
      <c r="K79" s="50"/>
      <c r="L79" s="50"/>
      <c r="M79" s="50"/>
      <c r="N79" s="50"/>
      <c r="O79" s="50"/>
      <c r="P79" s="50"/>
      <c r="Q79" s="51" t="s">
        <v>60</v>
      </c>
      <c r="R79" s="52">
        <v>5</v>
      </c>
      <c r="S79" s="52">
        <v>176</v>
      </c>
      <c r="T79" s="52">
        <v>10</v>
      </c>
      <c r="U79" s="52">
        <v>10</v>
      </c>
      <c r="V79" s="52">
        <v>10</v>
      </c>
      <c r="W79" s="52">
        <v>0</v>
      </c>
      <c r="X79" s="52">
        <f t="shared" si="22"/>
        <v>30</v>
      </c>
      <c r="Y79" s="55">
        <v>10</v>
      </c>
      <c r="Z79" s="55">
        <v>7.0909000000000004</v>
      </c>
      <c r="AA79" s="54">
        <v>2.2955000000000001</v>
      </c>
      <c r="AB79" s="55">
        <v>21</v>
      </c>
      <c r="AC79" s="55">
        <f t="shared" ref="AC79:AC110" si="29">AB79+AA79+Z79+Y79</f>
        <v>40.386400000000002</v>
      </c>
      <c r="AD79" s="57">
        <f>ROUND(T79+Y79*($Q$3-1),0)*1.5*1.5</f>
        <v>1507.5</v>
      </c>
      <c r="AE79" s="57">
        <f>ROUND(U79+Z79*($Q$3-1),0)*1.5</f>
        <v>717</v>
      </c>
      <c r="AF79" s="56">
        <f t="shared" si="26"/>
        <v>194.4</v>
      </c>
      <c r="AG79" s="56">
        <f t="shared" si="27"/>
        <v>1386</v>
      </c>
    </row>
    <row r="80" spans="1:33" ht="13.5" customHeight="1">
      <c r="A80" s="151" t="s">
        <v>23</v>
      </c>
      <c r="B80" s="6">
        <v>1</v>
      </c>
      <c r="C80" s="62" t="s">
        <v>23</v>
      </c>
      <c r="D80" s="48">
        <f t="shared" si="28"/>
        <v>849.6</v>
      </c>
      <c r="E80" s="48">
        <f>S$3</f>
        <v>1851.33</v>
      </c>
      <c r="F80" s="46">
        <f>IF($S$4-AF80&lt;0,1,$S$4-AF80)</f>
        <v>1066.7</v>
      </c>
      <c r="G80" s="46">
        <f>IF(AE80-$S$5&lt;0,1,AE80-$S$5)</f>
        <v>1214</v>
      </c>
      <c r="H80" s="49">
        <f>IF(D80-F80&lt;0,1,IF(E80-G80&lt;0,-1,IF(D80-F80*2&lt;0,2,IF(E80-G80*2&lt;0,-2,IF(D80-F80*3&lt;0,3,IF(E80-G80*3&lt;0,-3,IF(D80-F80*4&lt;0,4,IF(E80-G80*4&lt;0,-4,-9))))))))</f>
        <v>1</v>
      </c>
      <c r="I80" s="46">
        <f>E80-(ROUNDUP(D80/F80,0)-1)*G80</f>
        <v>1851.33</v>
      </c>
      <c r="J80" s="50"/>
      <c r="K80" s="50"/>
      <c r="L80" s="50"/>
      <c r="M80" s="50"/>
      <c r="N80" s="50"/>
      <c r="O80" s="50"/>
      <c r="P80" s="50"/>
      <c r="Q80" s="58" t="s">
        <v>188</v>
      </c>
      <c r="R80" s="59">
        <v>6</v>
      </c>
      <c r="S80" s="59">
        <v>172</v>
      </c>
      <c r="T80" s="59">
        <v>180</v>
      </c>
      <c r="U80" s="60">
        <v>180</v>
      </c>
      <c r="V80" s="59">
        <v>60</v>
      </c>
      <c r="W80" s="59">
        <v>300</v>
      </c>
      <c r="X80" s="60">
        <f t="shared" si="22"/>
        <v>720</v>
      </c>
      <c r="Y80" s="54">
        <v>8</v>
      </c>
      <c r="Z80" s="55">
        <v>7.8461999999999996</v>
      </c>
      <c r="AA80" s="54">
        <v>3.0769000000000002</v>
      </c>
      <c r="AB80" s="55">
        <v>12</v>
      </c>
      <c r="AC80" s="55">
        <f t="shared" si="29"/>
        <v>30.923099999999998</v>
      </c>
      <c r="AD80" s="61">
        <f t="shared" ref="AD80:AD86" si="30">ROUND(T80+Y80*($Q$3-1),0)*1.2</f>
        <v>849.6</v>
      </c>
      <c r="AE80" s="63">
        <f t="shared" ref="AE80:AE86" si="31">ROUND(U80+Z80*($Q$3-1),0)*2.5</f>
        <v>1745</v>
      </c>
      <c r="AF80" s="61">
        <f t="shared" ref="AF80:AF86" si="32">ROUND(V80+AA80*($Q$3-1),0)*1.1</f>
        <v>289.3</v>
      </c>
      <c r="AG80" s="61">
        <f t="shared" si="27"/>
        <v>1092</v>
      </c>
    </row>
    <row r="81" spans="1:33">
      <c r="A81" s="152"/>
      <c r="B81" s="6">
        <v>2</v>
      </c>
      <c r="C81" s="62" t="s">
        <v>155</v>
      </c>
      <c r="D81" s="48">
        <f t="shared" si="28"/>
        <v>856.8</v>
      </c>
      <c r="E81" s="48">
        <f>T$3</f>
        <v>1814.97</v>
      </c>
      <c r="F81" s="46">
        <f>IF($T$4-AF81&lt;0,1,$T$4-AF81)</f>
        <v>1054.2</v>
      </c>
      <c r="G81" s="46">
        <f>IF(AE81-$T$5&lt;0,1,AE81-$T$5)</f>
        <v>166.5</v>
      </c>
      <c r="H81" s="49">
        <f>IF(E81-G81&lt;0,-1,IF(D81-F81&lt;0,1,IF(E81-G81*2&lt;0,-2,IF(D81-F81*2&lt;0,2,IF(E81-G81*3&lt;0,-3,IF(D81-F81*3&lt;0,3,IF(E81-G81*4&lt;0,-4,-9)))))))</f>
        <v>1</v>
      </c>
      <c r="I81" s="46">
        <f>E81-ROUNDUP(D81/F81,0)*G81</f>
        <v>1648.47</v>
      </c>
      <c r="J81" s="50"/>
      <c r="K81" s="50"/>
      <c r="L81" s="50"/>
      <c r="M81" s="50"/>
      <c r="N81" s="50"/>
      <c r="O81" s="50"/>
      <c r="P81" s="50"/>
      <c r="Q81" s="58" t="s">
        <v>59</v>
      </c>
      <c r="R81" s="59">
        <v>5</v>
      </c>
      <c r="S81" s="59">
        <v>108</v>
      </c>
      <c r="T81" s="59">
        <v>120</v>
      </c>
      <c r="U81" s="59">
        <v>90</v>
      </c>
      <c r="V81" s="59">
        <v>70</v>
      </c>
      <c r="W81" s="59">
        <v>60</v>
      </c>
      <c r="X81" s="59">
        <f t="shared" si="22"/>
        <v>340</v>
      </c>
      <c r="Y81" s="54">
        <v>9</v>
      </c>
      <c r="Z81" s="54">
        <v>5.9</v>
      </c>
      <c r="AA81" s="54">
        <v>3</v>
      </c>
      <c r="AB81" s="54">
        <v>5</v>
      </c>
      <c r="AC81" s="54">
        <f t="shared" si="29"/>
        <v>22.9</v>
      </c>
      <c r="AD81" s="61">
        <f t="shared" si="30"/>
        <v>856.8</v>
      </c>
      <c r="AE81" s="63">
        <f t="shared" si="31"/>
        <v>1197.5</v>
      </c>
      <c r="AF81" s="61">
        <f t="shared" si="32"/>
        <v>294.8</v>
      </c>
      <c r="AG81" s="61">
        <f t="shared" si="27"/>
        <v>390</v>
      </c>
    </row>
    <row r="82" spans="1:33">
      <c r="A82" s="152"/>
      <c r="B82" s="6">
        <v>3</v>
      </c>
      <c r="C82" s="6" t="s">
        <v>179</v>
      </c>
      <c r="D82" s="48">
        <f t="shared" si="28"/>
        <v>516</v>
      </c>
      <c r="E82" s="48">
        <f>U$3</f>
        <v>1374.61</v>
      </c>
      <c r="F82" s="46">
        <f>IF($U$4-AF82&lt;0,1,$U$4-AF82)</f>
        <v>851.3</v>
      </c>
      <c r="G82" s="46">
        <f>IF(AE82-$U$5&lt;0,1,AE82-$U$5)</f>
        <v>132.5</v>
      </c>
      <c r="H82" s="49">
        <f>IF(D82-F82&lt;0,1,IF(E82-G82&lt;0,-1,IF(D82-F82*2&lt;0,2,IF(E82-G82*2&lt;0,-2,IF(D82-F82*3&lt;0,3,IF(E82-G82*3&lt;0,-3,IF(D82-F82*4&lt;0,4,IF(E82-G82*4&lt;0,-4,-9))))))))</f>
        <v>1</v>
      </c>
      <c r="I82" s="46">
        <f>E82-(ROUNDUP(D82/F82,0)-1)*G82</f>
        <v>1374.61</v>
      </c>
      <c r="J82" s="50"/>
      <c r="K82" s="50"/>
      <c r="L82" s="50"/>
      <c r="M82" s="50"/>
      <c r="N82" s="50"/>
      <c r="O82" s="50"/>
      <c r="P82" s="50"/>
      <c r="Q82" s="58" t="s">
        <v>54</v>
      </c>
      <c r="R82" s="59">
        <v>5</v>
      </c>
      <c r="S82" s="59">
        <v>112</v>
      </c>
      <c r="T82" s="59">
        <v>100</v>
      </c>
      <c r="U82" s="59">
        <v>60</v>
      </c>
      <c r="V82" s="59">
        <v>95</v>
      </c>
      <c r="W82" s="59">
        <v>150</v>
      </c>
      <c r="X82" s="59">
        <f t="shared" si="22"/>
        <v>405</v>
      </c>
      <c r="Y82" s="54">
        <v>5</v>
      </c>
      <c r="Z82" s="54">
        <v>3.0769000000000002</v>
      </c>
      <c r="AA82" s="55">
        <v>5.7949000000000002</v>
      </c>
      <c r="AB82" s="54">
        <v>9</v>
      </c>
      <c r="AC82" s="54">
        <f t="shared" si="29"/>
        <v>22.8718</v>
      </c>
      <c r="AD82" s="61">
        <f t="shared" si="30"/>
        <v>516</v>
      </c>
      <c r="AE82" s="61">
        <f t="shared" si="31"/>
        <v>657.5</v>
      </c>
      <c r="AF82" s="61">
        <f t="shared" si="32"/>
        <v>524.70000000000005</v>
      </c>
      <c r="AG82" s="61">
        <f t="shared" si="27"/>
        <v>744</v>
      </c>
    </row>
    <row r="83" spans="1:33">
      <c r="A83" s="152"/>
      <c r="B83" s="6">
        <v>4</v>
      </c>
      <c r="C83" s="62" t="s">
        <v>144</v>
      </c>
      <c r="D83" s="48">
        <f t="shared" si="28"/>
        <v>928.8</v>
      </c>
      <c r="E83" s="48">
        <f>V$3</f>
        <v>1536.21</v>
      </c>
      <c r="F83" s="46">
        <f>IF($V$4-AF83&lt;0,1,$V$4-AF83)</f>
        <v>1003.9</v>
      </c>
      <c r="G83" s="46">
        <f>IF(AE83-$V$5&lt;0,1,AE83-$V$5)</f>
        <v>580.5</v>
      </c>
      <c r="H83" s="49">
        <f>IF(E83-G83&lt;0,-1,IF(D83-F83&lt;0,1,IF(E83-G83*2&lt;0,-2,IF(D83-F83*2&lt;0,2,IF(E83-G83*3&lt;0,-3,IF(D83-F83*3&lt;0,3,IF(E83-G83*4&lt;0,-4,-9)))))))</f>
        <v>1</v>
      </c>
      <c r="I83" s="46">
        <f>E83-ROUNDUP(D83/F83,0)*G83</f>
        <v>955.71</v>
      </c>
      <c r="J83" s="50"/>
      <c r="K83" s="50"/>
      <c r="L83" s="50"/>
      <c r="M83" s="50"/>
      <c r="N83" s="50"/>
      <c r="O83" s="50"/>
      <c r="P83" s="50"/>
      <c r="Q83" s="58" t="s">
        <v>125</v>
      </c>
      <c r="R83" s="59">
        <v>6</v>
      </c>
      <c r="S83" s="59">
        <v>132</v>
      </c>
      <c r="T83" s="59">
        <v>180</v>
      </c>
      <c r="U83" s="59">
        <v>132</v>
      </c>
      <c r="V83" s="59">
        <v>42</v>
      </c>
      <c r="W83" s="59">
        <v>150</v>
      </c>
      <c r="X83" s="59">
        <f t="shared" si="22"/>
        <v>504</v>
      </c>
      <c r="Y83" s="54">
        <v>9</v>
      </c>
      <c r="Z83" s="55">
        <v>6.5</v>
      </c>
      <c r="AA83" s="54">
        <v>2.1</v>
      </c>
      <c r="AB83" s="54">
        <v>7</v>
      </c>
      <c r="AC83" s="54">
        <f t="shared" si="29"/>
        <v>24.6</v>
      </c>
      <c r="AD83" s="61">
        <f t="shared" si="30"/>
        <v>928.8</v>
      </c>
      <c r="AE83" s="63">
        <f t="shared" si="31"/>
        <v>1402.5</v>
      </c>
      <c r="AF83" s="61">
        <f t="shared" si="32"/>
        <v>199.10000000000002</v>
      </c>
      <c r="AG83" s="61">
        <f t="shared" si="27"/>
        <v>612</v>
      </c>
    </row>
    <row r="84" spans="1:33">
      <c r="A84" s="152"/>
      <c r="B84" s="6">
        <v>5</v>
      </c>
      <c r="C84" s="62" t="s">
        <v>27</v>
      </c>
      <c r="D84" s="48">
        <f t="shared" si="28"/>
        <v>1310.3999999999999</v>
      </c>
      <c r="E84" s="48">
        <f>W$3</f>
        <v>1736.19</v>
      </c>
      <c r="F84" s="46">
        <f>IF($W$4-AF84&lt;0,1,$W$4-AF84)</f>
        <v>812.9</v>
      </c>
      <c r="G84" s="46">
        <f>IF(AE84-$W$5&lt;0,1,AE84-$W$5)</f>
        <v>1000.5</v>
      </c>
      <c r="H84" s="49">
        <f>IF(D84-F84&lt;0,1,IF(E84-G84&lt;0,-1,IF(D84-F84*2&lt;0,2,IF(E84-G84*2&lt;0,-2,IF(D84-F84*3&lt;0,3,IF(E84-G84*3&lt;0,-3,IF(D84-F84*4&lt;0,4,IF(E84-G84*4&lt;0,-4,-9))))))))</f>
        <v>2</v>
      </c>
      <c r="I84" s="46">
        <f>E84-(ROUNDUP(D84/F84,0)-1)*G84</f>
        <v>735.69</v>
      </c>
      <c r="J84" s="50"/>
      <c r="K84" s="50"/>
      <c r="L84" s="50"/>
      <c r="M84" s="50"/>
      <c r="N84" s="50"/>
      <c r="O84" s="50"/>
      <c r="P84" s="50"/>
      <c r="Q84" s="58" t="s">
        <v>28</v>
      </c>
      <c r="R84" s="59">
        <v>5</v>
      </c>
      <c r="S84" s="59">
        <v>164</v>
      </c>
      <c r="T84" s="60">
        <v>300</v>
      </c>
      <c r="U84" s="59">
        <v>120</v>
      </c>
      <c r="V84" s="59">
        <v>70</v>
      </c>
      <c r="W84" s="59">
        <v>200</v>
      </c>
      <c r="X84" s="59">
        <f t="shared" si="22"/>
        <v>690</v>
      </c>
      <c r="Y84" s="55">
        <v>12</v>
      </c>
      <c r="Z84" s="54">
        <v>6.1</v>
      </c>
      <c r="AA84" s="54">
        <v>3.5</v>
      </c>
      <c r="AB84" s="54">
        <v>8</v>
      </c>
      <c r="AC84" s="54">
        <f t="shared" si="29"/>
        <v>29.6</v>
      </c>
      <c r="AD84" s="61">
        <f t="shared" si="30"/>
        <v>1310.3999999999999</v>
      </c>
      <c r="AE84" s="63">
        <f t="shared" si="31"/>
        <v>1307.5</v>
      </c>
      <c r="AF84" s="61">
        <f t="shared" si="32"/>
        <v>331.1</v>
      </c>
      <c r="AG84" s="61">
        <f t="shared" si="27"/>
        <v>728</v>
      </c>
    </row>
    <row r="85" spans="1:33">
      <c r="A85" s="152"/>
      <c r="B85" s="6">
        <v>6</v>
      </c>
      <c r="C85" s="62" t="s">
        <v>182</v>
      </c>
      <c r="D85" s="48">
        <f t="shared" si="28"/>
        <v>804</v>
      </c>
      <c r="E85" s="48">
        <f>X$3</f>
        <v>1444.3</v>
      </c>
      <c r="F85" s="46">
        <f>IF($X$4-AF85&lt;0,1,$X$4-AF85)</f>
        <v>803.8</v>
      </c>
      <c r="G85" s="46">
        <f>IF(AE85-$X$5&lt;0,1,AE85-$X$5)</f>
        <v>410</v>
      </c>
      <c r="H85" s="49">
        <f>IF(E85-G85&lt;0,-1,IF(D85-F85&lt;0,1,IF(E85-G85*2&lt;0,-2,IF(D85-F85*2&lt;0,2,IF(E85-G85*3&lt;0,-3,IF(D85-F85*3&lt;0,3,IF(E85-G85*4&lt;0,-4,-9)))))))</f>
        <v>2</v>
      </c>
      <c r="I85" s="46">
        <f>E85-ROUNDUP(D85/F85,0)*G85</f>
        <v>624.29999999999995</v>
      </c>
      <c r="J85" s="50"/>
      <c r="K85" s="50"/>
      <c r="L85" s="50"/>
      <c r="M85" s="50"/>
      <c r="N85" s="50"/>
      <c r="O85" s="50"/>
      <c r="P85" s="50"/>
      <c r="Q85" s="58" t="s">
        <v>60</v>
      </c>
      <c r="R85" s="59">
        <v>5</v>
      </c>
      <c r="S85" s="59">
        <v>176</v>
      </c>
      <c r="T85" s="59">
        <v>10</v>
      </c>
      <c r="U85" s="59">
        <v>10</v>
      </c>
      <c r="V85" s="59">
        <v>10</v>
      </c>
      <c r="W85" s="59">
        <v>0</v>
      </c>
      <c r="X85" s="59">
        <f t="shared" si="22"/>
        <v>30</v>
      </c>
      <c r="Y85" s="55">
        <v>10</v>
      </c>
      <c r="Z85" s="55">
        <v>7.0909000000000004</v>
      </c>
      <c r="AA85" s="54">
        <v>2.2955000000000001</v>
      </c>
      <c r="AB85" s="55">
        <v>21</v>
      </c>
      <c r="AC85" s="55">
        <f t="shared" si="29"/>
        <v>40.386400000000002</v>
      </c>
      <c r="AD85" s="61">
        <f t="shared" si="30"/>
        <v>804</v>
      </c>
      <c r="AE85" s="63">
        <f t="shared" si="31"/>
        <v>1195</v>
      </c>
      <c r="AF85" s="61">
        <f t="shared" si="32"/>
        <v>178.20000000000002</v>
      </c>
      <c r="AG85" s="61">
        <f t="shared" si="27"/>
        <v>1386</v>
      </c>
    </row>
    <row r="86" spans="1:33">
      <c r="A86" s="153"/>
      <c r="B86" s="6">
        <v>7</v>
      </c>
      <c r="C86" s="62" t="s">
        <v>1</v>
      </c>
      <c r="D86" s="48">
        <f t="shared" si="28"/>
        <v>722.4</v>
      </c>
      <c r="E86" s="48">
        <f>Y$3</f>
        <v>1736.19</v>
      </c>
      <c r="F86" s="46">
        <f>IF($Y$4-AF86&lt;0,1,$Y$4-AF86)</f>
        <v>590.69999999999993</v>
      </c>
      <c r="G86" s="46">
        <f>IF(AE86-$Y$5&lt;0,1,AE86-$Y$5)</f>
        <v>405.5</v>
      </c>
      <c r="H86" s="49">
        <f>IF(D86-F86&lt;0,1,IF(E86-G86&lt;0,-1,IF(D86-F86*2&lt;0,2,IF(E86-G86*2&lt;0,-2,IF(D86-F86*3&lt;0,3,IF(E86-G86*3&lt;0,-3,IF(D86-F86*4&lt;0,4,IF(E86-G86*4&lt;0,-4,-9))))))))</f>
        <v>2</v>
      </c>
      <c r="I86" s="46">
        <f>E86-(ROUNDUP(D86/F86,0)-1)*G86</f>
        <v>1330.69</v>
      </c>
      <c r="J86" s="50"/>
      <c r="K86" s="50"/>
      <c r="L86" s="50"/>
      <c r="M86" s="50"/>
      <c r="N86" s="50"/>
      <c r="O86" s="50"/>
      <c r="P86" s="50"/>
      <c r="Q86" s="58" t="s">
        <v>45</v>
      </c>
      <c r="R86" s="59">
        <v>6</v>
      </c>
      <c r="S86" s="59">
        <v>156</v>
      </c>
      <c r="T86" s="59">
        <v>140</v>
      </c>
      <c r="U86" s="59">
        <v>80</v>
      </c>
      <c r="V86" s="60">
        <v>120</v>
      </c>
      <c r="W86" s="60">
        <v>450</v>
      </c>
      <c r="X86" s="60">
        <f t="shared" si="22"/>
        <v>790</v>
      </c>
      <c r="Y86" s="54">
        <v>7</v>
      </c>
      <c r="Z86" s="54">
        <v>3.1</v>
      </c>
      <c r="AA86" s="55">
        <v>5.8</v>
      </c>
      <c r="AB86" s="55">
        <v>11</v>
      </c>
      <c r="AC86" s="54">
        <f t="shared" si="29"/>
        <v>26.900000000000002</v>
      </c>
      <c r="AD86" s="61">
        <f t="shared" si="30"/>
        <v>722.4</v>
      </c>
      <c r="AE86" s="61">
        <f t="shared" si="31"/>
        <v>712.5</v>
      </c>
      <c r="AF86" s="63">
        <f t="shared" si="32"/>
        <v>553.30000000000007</v>
      </c>
      <c r="AG86" s="61">
        <f t="shared" si="27"/>
        <v>1176</v>
      </c>
    </row>
    <row r="87" spans="1:33" ht="13.5" customHeight="1">
      <c r="A87" s="151" t="s">
        <v>52</v>
      </c>
      <c r="B87" s="46">
        <v>1</v>
      </c>
      <c r="C87" s="46" t="s">
        <v>52</v>
      </c>
      <c r="D87" s="48">
        <f t="shared" si="28"/>
        <v>1290</v>
      </c>
      <c r="E87" s="48">
        <f>S$3</f>
        <v>1851.33</v>
      </c>
      <c r="F87" s="46">
        <f>IF($S$4-AF87&lt;0,1,$S$4-AF87)</f>
        <v>1026</v>
      </c>
      <c r="G87" s="46">
        <f>IF(AE87-$S$5&lt;0,1,AE87-$S$5)</f>
        <v>294</v>
      </c>
      <c r="H87" s="49">
        <f>IF(D87-F87&lt;0,1,IF(E87-G87&lt;0,-1,IF(D87-F87*2&lt;0,2,IF(E87-G87*2&lt;0,-2,IF(D87-F87*3&lt;0,3,IF(E87-G87*3&lt;0,-3,IF(D87-F87*4&lt;0,4,IF(E87-G87*4&lt;0,-4,-9))))))))</f>
        <v>2</v>
      </c>
      <c r="I87" s="46">
        <f>E87-(ROUNDUP(D87/F87,0)-1)*G87</f>
        <v>1557.33</v>
      </c>
      <c r="J87" s="50"/>
      <c r="K87" s="50"/>
      <c r="L87" s="50"/>
      <c r="M87" s="50"/>
      <c r="N87" s="50"/>
      <c r="O87" s="50"/>
      <c r="P87" s="50"/>
      <c r="Q87" s="51" t="s">
        <v>178</v>
      </c>
      <c r="R87" s="52">
        <v>6</v>
      </c>
      <c r="S87" s="52">
        <v>164</v>
      </c>
      <c r="T87" s="52">
        <v>200</v>
      </c>
      <c r="U87" s="52">
        <v>128</v>
      </c>
      <c r="V87" s="52">
        <v>64</v>
      </c>
      <c r="W87" s="52">
        <v>300</v>
      </c>
      <c r="X87" s="52">
        <f t="shared" si="22"/>
        <v>692</v>
      </c>
      <c r="Y87" s="55">
        <v>10</v>
      </c>
      <c r="Z87" s="54">
        <v>6.3929</v>
      </c>
      <c r="AA87" s="54">
        <v>3.1964000000000001</v>
      </c>
      <c r="AB87" s="54">
        <v>10</v>
      </c>
      <c r="AC87" s="54">
        <f t="shared" si="29"/>
        <v>29.589300000000001</v>
      </c>
      <c r="AD87" s="56">
        <f t="shared" ref="AD87:AD107" si="33">ROUND(T87+Y87*($Q$3-1),0)*1.5</f>
        <v>1290</v>
      </c>
      <c r="AE87" s="56">
        <f t="shared" ref="AE87:AE107" si="34">ROUND(U87+Z87*($Q$3-1),0)*1.5</f>
        <v>825</v>
      </c>
      <c r="AF87" s="56">
        <f>ROUND(V87+AA87*($Q$3-1),0)*1.2</f>
        <v>330</v>
      </c>
      <c r="AG87" s="56">
        <f t="shared" si="27"/>
        <v>960</v>
      </c>
    </row>
    <row r="88" spans="1:33">
      <c r="A88" s="152"/>
      <c r="B88" s="46">
        <v>2</v>
      </c>
      <c r="C88" s="46" t="s">
        <v>183</v>
      </c>
      <c r="D88" s="48">
        <f t="shared" si="28"/>
        <v>1056</v>
      </c>
      <c r="E88" s="48">
        <f>T$3</f>
        <v>1814.97</v>
      </c>
      <c r="F88" s="46">
        <f>IF($T$4-AF88&lt;0,1,$T$4-AF88)</f>
        <v>734.6</v>
      </c>
      <c r="G88" s="46">
        <f>IF(AE88-$T$5&lt;0,1,AE88-$T$5)</f>
        <v>1</v>
      </c>
      <c r="H88" s="49">
        <f>IF(E88-G88&lt;0,-1,IF(D88-F88&lt;0,1,IF(E88-G88*2&lt;0,-2,IF(D88-F88*2&lt;0,2,IF(E88-G88*3&lt;0,-3,IF(D88-F88*3&lt;0,3,IF(E88-G88*4&lt;0,-4,-9)))))))</f>
        <v>2</v>
      </c>
      <c r="I88" s="46">
        <f>E88-ROUNDUP(D88/F88,0)*G88</f>
        <v>1812.97</v>
      </c>
      <c r="J88" s="50"/>
      <c r="K88" s="50"/>
      <c r="L88" s="50"/>
      <c r="M88" s="50"/>
      <c r="N88" s="50"/>
      <c r="O88" s="50"/>
      <c r="P88" s="50"/>
      <c r="Q88" s="51" t="s">
        <v>142</v>
      </c>
      <c r="R88" s="52">
        <v>4</v>
      </c>
      <c r="S88" s="52">
        <v>108</v>
      </c>
      <c r="T88" s="52">
        <v>110</v>
      </c>
      <c r="U88" s="52">
        <v>30</v>
      </c>
      <c r="V88" s="52">
        <v>150</v>
      </c>
      <c r="W88" s="52">
        <v>60</v>
      </c>
      <c r="X88" s="52">
        <f t="shared" si="22"/>
        <v>350</v>
      </c>
      <c r="Y88" s="54">
        <v>9</v>
      </c>
      <c r="Z88" s="54">
        <v>3.0968</v>
      </c>
      <c r="AA88" s="55">
        <v>5.4839000000000002</v>
      </c>
      <c r="AB88" s="54">
        <v>5</v>
      </c>
      <c r="AC88" s="54">
        <f t="shared" si="29"/>
        <v>22.5807</v>
      </c>
      <c r="AD88" s="56">
        <f t="shared" si="33"/>
        <v>1056</v>
      </c>
      <c r="AE88" s="56">
        <f t="shared" si="34"/>
        <v>351</v>
      </c>
      <c r="AF88" s="56">
        <f>ROUND(V88+AA88*($Q$3-1),0)*1.2</f>
        <v>614.4</v>
      </c>
      <c r="AG88" s="56">
        <f t="shared" si="27"/>
        <v>390</v>
      </c>
    </row>
    <row r="89" spans="1:33">
      <c r="A89" s="152"/>
      <c r="B89" s="46">
        <v>3</v>
      </c>
      <c r="C89" s="46" t="s">
        <v>162</v>
      </c>
      <c r="D89" s="48">
        <f t="shared" si="28"/>
        <v>918</v>
      </c>
      <c r="E89" s="48">
        <f>U$3</f>
        <v>1374.61</v>
      </c>
      <c r="F89" s="46">
        <f>IF($U$4-AF89&lt;0,1,$U$4-AF89)</f>
        <v>935.6</v>
      </c>
      <c r="G89" s="46">
        <f>IF(AE89-$U$5&lt;0,1,AE89-$U$5)</f>
        <v>60</v>
      </c>
      <c r="H89" s="49">
        <f>IF(D89-F89&lt;0,1,IF(E89-G89&lt;0,-1,IF(D89-F89*2&lt;0,2,IF(E89-G89*2&lt;0,-2,IF(D89-F89*3&lt;0,3,IF(E89-G89*3&lt;0,-3,IF(D89-F89*4&lt;0,4,IF(E89-G89*4&lt;0,-4,-9))))))))</f>
        <v>1</v>
      </c>
      <c r="I89" s="46">
        <f>E89-(ROUNDUP(D89/F89,0)-1)*G89</f>
        <v>1374.61</v>
      </c>
      <c r="J89" s="50"/>
      <c r="K89" s="50"/>
      <c r="L89" s="50"/>
      <c r="M89" s="50"/>
      <c r="N89" s="50"/>
      <c r="O89" s="50"/>
      <c r="P89" s="50"/>
      <c r="Q89" s="51" t="s">
        <v>13</v>
      </c>
      <c r="R89" s="52">
        <v>4</v>
      </c>
      <c r="S89" s="52">
        <v>112</v>
      </c>
      <c r="T89" s="52">
        <v>150</v>
      </c>
      <c r="U89" s="52">
        <v>100</v>
      </c>
      <c r="V89" s="53">
        <v>110</v>
      </c>
      <c r="W89" s="52">
        <v>150</v>
      </c>
      <c r="X89" s="52">
        <f t="shared" si="22"/>
        <v>510</v>
      </c>
      <c r="Y89" s="54">
        <v>7</v>
      </c>
      <c r="Z89" s="54">
        <v>4.4000000000000004</v>
      </c>
      <c r="AA89" s="54">
        <v>3.9</v>
      </c>
      <c r="AB89" s="54">
        <v>7</v>
      </c>
      <c r="AC89" s="54">
        <f t="shared" si="29"/>
        <v>22.3</v>
      </c>
      <c r="AD89" s="56">
        <f t="shared" si="33"/>
        <v>918</v>
      </c>
      <c r="AE89" s="56">
        <f t="shared" si="34"/>
        <v>585</v>
      </c>
      <c r="AF89" s="56">
        <f>ROUND(V89+AA89*($Q$3-1),0)*1.2</f>
        <v>440.4</v>
      </c>
      <c r="AG89" s="56">
        <f t="shared" si="27"/>
        <v>612</v>
      </c>
    </row>
    <row r="90" spans="1:33">
      <c r="A90" s="152"/>
      <c r="B90" s="46">
        <v>4</v>
      </c>
      <c r="C90" s="46" t="s">
        <v>149</v>
      </c>
      <c r="D90" s="48">
        <f t="shared" si="28"/>
        <v>858</v>
      </c>
      <c r="E90" s="48">
        <f>V$3</f>
        <v>1536.21</v>
      </c>
      <c r="F90" s="46">
        <f>IF($V$4-AF90&lt;0,1,$V$4-AF90)</f>
        <v>852.6</v>
      </c>
      <c r="G90" s="46">
        <f>IF(AE90-$V$5&lt;0,1,AE90-$V$5)</f>
        <v>1</v>
      </c>
      <c r="H90" s="49">
        <f>IF(E90-G90&lt;0,-1,IF(D90-F90&lt;0,1,IF(E90-G90*2&lt;0,-2,IF(D90-F90*2&lt;0,2,IF(E90-G90*3&lt;0,-3,IF(D90-F90*3&lt;0,3,IF(E90-G90*4&lt;0,-4,-9)))))))</f>
        <v>2</v>
      </c>
      <c r="I90" s="46">
        <f>E90-ROUNDUP(D90/F90,0)*G90</f>
        <v>1534.21</v>
      </c>
      <c r="J90" s="50"/>
      <c r="K90" s="50"/>
      <c r="L90" s="50"/>
      <c r="M90" s="50"/>
      <c r="N90" s="50"/>
      <c r="O90" s="50"/>
      <c r="P90" s="50"/>
      <c r="Q90" s="51" t="s">
        <v>54</v>
      </c>
      <c r="R90" s="52">
        <v>5</v>
      </c>
      <c r="S90" s="52">
        <v>104</v>
      </c>
      <c r="T90" s="52">
        <v>110</v>
      </c>
      <c r="U90" s="52">
        <v>80</v>
      </c>
      <c r="V90" s="52">
        <v>54</v>
      </c>
      <c r="W90" s="52">
        <v>120</v>
      </c>
      <c r="X90" s="52">
        <f t="shared" si="22"/>
        <v>364</v>
      </c>
      <c r="Y90" s="54">
        <v>7</v>
      </c>
      <c r="Z90" s="54">
        <v>4.2</v>
      </c>
      <c r="AA90" s="54">
        <v>3.6</v>
      </c>
      <c r="AB90" s="54">
        <v>7</v>
      </c>
      <c r="AC90" s="54">
        <f t="shared" si="29"/>
        <v>21.8</v>
      </c>
      <c r="AD90" s="56">
        <f t="shared" si="33"/>
        <v>858</v>
      </c>
      <c r="AE90" s="56">
        <f t="shared" si="34"/>
        <v>535.5</v>
      </c>
      <c r="AF90" s="56">
        <f>ROUND(V90+AA90*($Q$3-1),0)*1.2</f>
        <v>350.4</v>
      </c>
      <c r="AG90" s="56">
        <f t="shared" si="27"/>
        <v>582</v>
      </c>
    </row>
    <row r="91" spans="1:33">
      <c r="A91" s="152"/>
      <c r="B91" s="46">
        <v>5</v>
      </c>
      <c r="C91" s="46" t="s">
        <v>126</v>
      </c>
      <c r="D91" s="48">
        <f t="shared" si="28"/>
        <v>942</v>
      </c>
      <c r="E91" s="48">
        <f>W$3</f>
        <v>1736.19</v>
      </c>
      <c r="F91" s="46">
        <f>IF($W$4-AF91&lt;0,1,$W$4-AF91)</f>
        <v>535.48</v>
      </c>
      <c r="G91" s="46">
        <f>IF(AE91-$W$5&lt;0,1,AE91-$W$5)</f>
        <v>1</v>
      </c>
      <c r="H91" s="49">
        <f>IF(D91-F91&lt;0,1,IF(E91-G91&lt;0,-1,IF(D91-F91*2&lt;0,2,IF(E91-G91*2&lt;0,-2,IF(D91-F91*3&lt;0,3,IF(E91-G91*3&lt;0,-3,IF(D91-F91*4&lt;0,4,IF(E91-G91*4&lt;0,-4,-9))))))))</f>
        <v>2</v>
      </c>
      <c r="I91" s="46">
        <f>E91-(ROUNDUP(D91/F91,0)-1)*G91</f>
        <v>1735.19</v>
      </c>
      <c r="J91" s="50"/>
      <c r="K91" s="50"/>
      <c r="L91" s="50"/>
      <c r="M91" s="50"/>
      <c r="N91" s="50"/>
      <c r="O91" s="50"/>
      <c r="P91" s="50"/>
      <c r="Q91" s="51" t="s">
        <v>153</v>
      </c>
      <c r="R91" s="52">
        <v>5</v>
      </c>
      <c r="S91" s="52">
        <v>124</v>
      </c>
      <c r="T91" s="52">
        <v>100</v>
      </c>
      <c r="U91" s="52">
        <v>1</v>
      </c>
      <c r="V91" s="53">
        <v>100</v>
      </c>
      <c r="W91" s="52">
        <v>120</v>
      </c>
      <c r="X91" s="52">
        <f t="shared" si="22"/>
        <v>321</v>
      </c>
      <c r="Y91" s="54">
        <v>8</v>
      </c>
      <c r="Z91" s="54"/>
      <c r="AA91" s="55">
        <v>5.4726999999999997</v>
      </c>
      <c r="AB91" s="54">
        <v>9</v>
      </c>
      <c r="AC91" s="54">
        <f t="shared" si="29"/>
        <v>22.4727</v>
      </c>
      <c r="AD91" s="56">
        <f t="shared" si="33"/>
        <v>942</v>
      </c>
      <c r="AE91" s="56">
        <f t="shared" si="34"/>
        <v>1.5</v>
      </c>
      <c r="AF91" s="56">
        <f>ROUND(V91+AA91*($Q$3-1),0)*1.2*1.1</f>
        <v>608.52</v>
      </c>
      <c r="AG91" s="56">
        <f t="shared" si="27"/>
        <v>714</v>
      </c>
    </row>
    <row r="92" spans="1:33">
      <c r="A92" s="152"/>
      <c r="B92" s="46">
        <v>6</v>
      </c>
      <c r="C92" s="46" t="s">
        <v>57</v>
      </c>
      <c r="D92" s="48">
        <f t="shared" si="28"/>
        <v>1290</v>
      </c>
      <c r="E92" s="48">
        <f>X$3</f>
        <v>1444.3</v>
      </c>
      <c r="F92" s="46">
        <f>IF($X$4-AF92&lt;0,1,$X$4-AF92)</f>
        <v>589.6</v>
      </c>
      <c r="G92" s="46">
        <f>IF(AE92-$X$5&lt;0,1,AE92-$X$5)</f>
        <v>1</v>
      </c>
      <c r="H92" s="49">
        <f>IF(E92-G92&lt;0,-1,IF(D92-F92&lt;0,1,IF(E92-G92*2&lt;0,-2,IF(D92-F92*2&lt;0,2,IF(E92-G92*3&lt;0,-3,IF(D92-F92*3&lt;0,3,IF(E92-G92*4&lt;0,-4,-9)))))))</f>
        <v>3</v>
      </c>
      <c r="I92" s="46">
        <f>E92-ROUNDUP(D92/F92,0)*G92</f>
        <v>1441.3</v>
      </c>
      <c r="J92" s="50"/>
      <c r="K92" s="50"/>
      <c r="L92" s="50"/>
      <c r="M92" s="50"/>
      <c r="N92" s="50"/>
      <c r="O92" s="50"/>
      <c r="P92" s="50"/>
      <c r="Q92" s="51" t="s">
        <v>131</v>
      </c>
      <c r="R92" s="52">
        <v>5</v>
      </c>
      <c r="S92" s="52">
        <v>164</v>
      </c>
      <c r="T92" s="52">
        <v>200</v>
      </c>
      <c r="U92" s="52">
        <v>116</v>
      </c>
      <c r="V92" s="52">
        <v>76</v>
      </c>
      <c r="W92" s="52">
        <v>300</v>
      </c>
      <c r="X92" s="52">
        <f t="shared" si="22"/>
        <v>692</v>
      </c>
      <c r="Y92" s="55">
        <v>10</v>
      </c>
      <c r="Z92" s="54">
        <v>5.8</v>
      </c>
      <c r="AA92" s="54">
        <v>3.8</v>
      </c>
      <c r="AB92" s="54">
        <v>10</v>
      </c>
      <c r="AC92" s="54">
        <f t="shared" si="29"/>
        <v>29.6</v>
      </c>
      <c r="AD92" s="56">
        <f t="shared" si="33"/>
        <v>1290</v>
      </c>
      <c r="AE92" s="56">
        <f t="shared" si="34"/>
        <v>748.5</v>
      </c>
      <c r="AF92" s="56">
        <f>ROUND(V92+AA92*($Q$3-1),0)*1.2</f>
        <v>392.4</v>
      </c>
      <c r="AG92" s="56">
        <f t="shared" si="27"/>
        <v>960</v>
      </c>
    </row>
    <row r="93" spans="1:33">
      <c r="A93" s="153"/>
      <c r="B93" s="46">
        <v>7</v>
      </c>
      <c r="C93" s="46" t="s">
        <v>58</v>
      </c>
      <c r="D93" s="48">
        <f t="shared" si="28"/>
        <v>1161</v>
      </c>
      <c r="E93" s="48">
        <f>Y$3</f>
        <v>1736.19</v>
      </c>
      <c r="F93" s="46">
        <f>IF($Y$4-AF93&lt;0,1,$Y$4-AF93)</f>
        <v>782.8</v>
      </c>
      <c r="G93" s="46">
        <f>IF(AE93-$Y$5&lt;0,1,AE93-$Y$5)</f>
        <v>453.5</v>
      </c>
      <c r="H93" s="49">
        <f>IF(D93-F93&lt;0,1,IF(E93-G93&lt;0,-1,IF(D93-F93*2&lt;0,2,IF(E93-G93*2&lt;0,-2,IF(D93-F93*3&lt;0,3,IF(E93-G93*3&lt;0,-3,IF(D93-F93*4&lt;0,4,IF(E93-G93*4&lt;0,-4,-9))))))))</f>
        <v>2</v>
      </c>
      <c r="I93" s="46">
        <f>E93-(ROUNDUP(D93/F93,0)-1)*G93</f>
        <v>1282.69</v>
      </c>
      <c r="J93" s="50"/>
      <c r="K93" s="50"/>
      <c r="L93" s="50"/>
      <c r="M93" s="50"/>
      <c r="N93" s="50"/>
      <c r="O93" s="50"/>
      <c r="P93" s="50"/>
      <c r="Q93" s="51" t="s">
        <v>59</v>
      </c>
      <c r="R93" s="52">
        <v>5</v>
      </c>
      <c r="S93" s="52">
        <v>164</v>
      </c>
      <c r="T93" s="52">
        <v>180</v>
      </c>
      <c r="U93" s="52">
        <v>118</v>
      </c>
      <c r="V93" s="52">
        <v>70</v>
      </c>
      <c r="W93" s="53">
        <v>330</v>
      </c>
      <c r="X93" s="52">
        <f t="shared" si="22"/>
        <v>698</v>
      </c>
      <c r="Y93" s="54">
        <v>9</v>
      </c>
      <c r="Z93" s="54">
        <v>5.9</v>
      </c>
      <c r="AA93" s="54">
        <v>3.5</v>
      </c>
      <c r="AB93" s="55">
        <v>11</v>
      </c>
      <c r="AC93" s="54">
        <f t="shared" si="29"/>
        <v>29.4</v>
      </c>
      <c r="AD93" s="56">
        <f t="shared" si="33"/>
        <v>1161</v>
      </c>
      <c r="AE93" s="56">
        <f t="shared" si="34"/>
        <v>760.5</v>
      </c>
      <c r="AF93" s="56">
        <f>ROUND(V93+AA93*($Q$3-1),0)*1.2</f>
        <v>361.2</v>
      </c>
      <c r="AG93" s="56">
        <f t="shared" si="27"/>
        <v>1056</v>
      </c>
    </row>
    <row r="94" spans="1:33" ht="13.5" customHeight="1">
      <c r="A94" s="151" t="s">
        <v>71</v>
      </c>
      <c r="B94" s="46">
        <v>1</v>
      </c>
      <c r="C94" s="46" t="s">
        <v>71</v>
      </c>
      <c r="D94" s="48">
        <f t="shared" si="28"/>
        <v>972</v>
      </c>
      <c r="E94" s="48">
        <f>S$3</f>
        <v>1851.33</v>
      </c>
      <c r="F94" s="46">
        <f>IF($S$4-AF94&lt;0,1,$S$4-AF94)</f>
        <v>1005.6</v>
      </c>
      <c r="G94" s="46">
        <f>IF(AE94-$S$5&lt;0,1,AE94-$S$5)</f>
        <v>1</v>
      </c>
      <c r="H94" s="49">
        <f>IF(D94-F94&lt;0,1,IF(E94-G94&lt;0,-1,IF(D94-F94*2&lt;0,2,IF(E94-G94*2&lt;0,-2,IF(D94-F94*3&lt;0,3,IF(E94-G94*3&lt;0,-3,IF(D94-F94*4&lt;0,4,IF(E94-G94*4&lt;0,-4,-9))))))))</f>
        <v>1</v>
      </c>
      <c r="I94" s="46">
        <f>E94-(ROUNDUP(D94/F94,0)-1)*G94</f>
        <v>1851.33</v>
      </c>
      <c r="J94" s="50"/>
      <c r="K94" s="50"/>
      <c r="L94" s="50"/>
      <c r="M94" s="50"/>
      <c r="N94" s="50"/>
      <c r="O94" s="50"/>
      <c r="P94" s="50"/>
      <c r="Q94" s="51" t="s">
        <v>138</v>
      </c>
      <c r="R94" s="52">
        <v>4</v>
      </c>
      <c r="S94" s="52">
        <v>112</v>
      </c>
      <c r="T94" s="52">
        <v>120</v>
      </c>
      <c r="U94" s="52">
        <v>63</v>
      </c>
      <c r="V94" s="52">
        <v>54</v>
      </c>
      <c r="W94" s="52">
        <v>90</v>
      </c>
      <c r="X94" s="52">
        <f t="shared" si="22"/>
        <v>327</v>
      </c>
      <c r="Y94" s="54">
        <v>8</v>
      </c>
      <c r="Z94" s="54">
        <v>4.2</v>
      </c>
      <c r="AA94" s="54">
        <v>3.6</v>
      </c>
      <c r="AB94" s="54">
        <v>6</v>
      </c>
      <c r="AC94" s="54">
        <f t="shared" si="29"/>
        <v>21.8</v>
      </c>
      <c r="AD94" s="56">
        <f t="shared" si="33"/>
        <v>972</v>
      </c>
      <c r="AE94" s="56">
        <f t="shared" si="34"/>
        <v>510</v>
      </c>
      <c r="AF94" s="56">
        <f>ROUND(V94+AA94*($Q$3-1),0)*1.2</f>
        <v>350.4</v>
      </c>
      <c r="AG94" s="56">
        <f t="shared" si="27"/>
        <v>486</v>
      </c>
    </row>
    <row r="95" spans="1:33">
      <c r="A95" s="152"/>
      <c r="B95" s="46">
        <v>2</v>
      </c>
      <c r="C95" s="46" t="s">
        <v>20</v>
      </c>
      <c r="D95" s="48">
        <f t="shared" si="28"/>
        <v>1542</v>
      </c>
      <c r="E95" s="48">
        <f>T$3</f>
        <v>1814.97</v>
      </c>
      <c r="F95" s="46">
        <f>IF($T$4-AF95&lt;0,1,$T$4-AF95)</f>
        <v>935</v>
      </c>
      <c r="G95" s="46">
        <f>IF(AE95-$T$5&lt;0,1,AE95-$T$5)</f>
        <v>1</v>
      </c>
      <c r="H95" s="49">
        <f>IF(E95-G95&lt;0,-1,IF(D95-F95&lt;0,1,IF(E95-G95*2&lt;0,-2,IF(D95-F95*2&lt;0,2,IF(E95-G95*3&lt;0,-3,IF(D95-F95*3&lt;0,3,IF(E95-G95*4&lt;0,-4,-9)))))))</f>
        <v>2</v>
      </c>
      <c r="I95" s="46">
        <f>E95-ROUNDUP(D95/F95,0)*G95</f>
        <v>1812.97</v>
      </c>
      <c r="J95" s="50"/>
      <c r="K95" s="50"/>
      <c r="L95" s="50"/>
      <c r="M95" s="50"/>
      <c r="N95" s="50"/>
      <c r="O95" s="50"/>
      <c r="P95" s="50"/>
      <c r="Q95" s="51" t="s">
        <v>181</v>
      </c>
      <c r="R95" s="52">
        <v>6</v>
      </c>
      <c r="S95" s="52">
        <v>176</v>
      </c>
      <c r="T95" s="53">
        <v>500</v>
      </c>
      <c r="U95" s="53">
        <v>200</v>
      </c>
      <c r="V95" s="53">
        <v>180</v>
      </c>
      <c r="W95" s="53">
        <v>680</v>
      </c>
      <c r="X95" s="53">
        <f t="shared" si="22"/>
        <v>1560</v>
      </c>
      <c r="Y95" s="54">
        <v>8</v>
      </c>
      <c r="Z95" s="54">
        <v>4.0999999999999996</v>
      </c>
      <c r="AA95" s="54">
        <v>2.5</v>
      </c>
      <c r="AB95" s="54">
        <v>8</v>
      </c>
      <c r="AC95" s="54">
        <f t="shared" si="29"/>
        <v>22.6</v>
      </c>
      <c r="AD95" s="56">
        <f t="shared" si="33"/>
        <v>1542</v>
      </c>
      <c r="AE95" s="56">
        <f t="shared" si="34"/>
        <v>706.5</v>
      </c>
      <c r="AF95" s="56">
        <f>ROUND(V95+AA95*($Q$3-1),0)*1.2</f>
        <v>414</v>
      </c>
      <c r="AG95" s="56">
        <f t="shared" si="27"/>
        <v>1208</v>
      </c>
    </row>
    <row r="96" spans="1:33">
      <c r="A96" s="152"/>
      <c r="B96" s="46">
        <v>3</v>
      </c>
      <c r="C96" s="46" t="s">
        <v>159</v>
      </c>
      <c r="D96" s="48">
        <f t="shared" si="28"/>
        <v>873</v>
      </c>
      <c r="E96" s="48">
        <f>U$3</f>
        <v>1374.61</v>
      </c>
      <c r="F96" s="46">
        <f>IF($U$4-AF96&lt;0,1,$U$4-AF96)</f>
        <v>1103.5999999999999</v>
      </c>
      <c r="G96" s="46">
        <f>IF(AE96-$U$5&lt;0,1,AE96-$U$5)</f>
        <v>156</v>
      </c>
      <c r="H96" s="49">
        <f>IF(D96-F96&lt;0,1,IF(E96-G96&lt;0,-1,IF(D96-F96*2&lt;0,2,IF(E96-G96*2&lt;0,-2,IF(D96-F96*3&lt;0,3,IF(E96-G96*3&lt;0,-3,IF(D96-F96*4&lt;0,4,IF(E96-G96*4&lt;0,-4,-9))))))))</f>
        <v>1</v>
      </c>
      <c r="I96" s="46">
        <f>E96-(ROUNDUP(D96/F96,0)-1)*G96</f>
        <v>1374.61</v>
      </c>
      <c r="J96" s="50"/>
      <c r="K96" s="50"/>
      <c r="L96" s="50"/>
      <c r="M96" s="50"/>
      <c r="N96" s="50"/>
      <c r="O96" s="50"/>
      <c r="P96" s="50"/>
      <c r="Q96" s="51" t="s">
        <v>128</v>
      </c>
      <c r="R96" s="52">
        <v>4</v>
      </c>
      <c r="S96" s="52">
        <v>120</v>
      </c>
      <c r="T96" s="52">
        <v>120</v>
      </c>
      <c r="U96" s="52">
        <v>84</v>
      </c>
      <c r="V96" s="52">
        <v>42</v>
      </c>
      <c r="W96" s="52">
        <v>135</v>
      </c>
      <c r="X96" s="52">
        <f t="shared" si="22"/>
        <v>381</v>
      </c>
      <c r="Y96" s="54">
        <v>7</v>
      </c>
      <c r="Z96" s="54">
        <v>5.6</v>
      </c>
      <c r="AA96" s="54">
        <v>2.8</v>
      </c>
      <c r="AB96" s="54">
        <v>8</v>
      </c>
      <c r="AC96" s="54">
        <f t="shared" si="29"/>
        <v>23.4</v>
      </c>
      <c r="AD96" s="56">
        <f t="shared" si="33"/>
        <v>873</v>
      </c>
      <c r="AE96" s="56">
        <f t="shared" si="34"/>
        <v>681</v>
      </c>
      <c r="AF96" s="56">
        <f>ROUND(V96+AA96*($Q$3-1),0)*1.2</f>
        <v>272.39999999999998</v>
      </c>
      <c r="AG96" s="56">
        <f t="shared" si="27"/>
        <v>663</v>
      </c>
    </row>
    <row r="97" spans="1:33">
      <c r="A97" s="152"/>
      <c r="B97" s="46">
        <v>4</v>
      </c>
      <c r="C97" s="47" t="s">
        <v>139</v>
      </c>
      <c r="D97" s="48">
        <f t="shared" si="28"/>
        <v>2202</v>
      </c>
      <c r="E97" s="48">
        <f>V$3</f>
        <v>1536.21</v>
      </c>
      <c r="F97" s="46">
        <f>IF($V$4-AF97&lt;0,1,$V$4-AF97)</f>
        <v>561.48</v>
      </c>
      <c r="G97" s="46">
        <f>IF(AE97-$V$5&lt;0,1,AE97-$V$5)</f>
        <v>1</v>
      </c>
      <c r="H97" s="49">
        <f>IF(E97-G97&lt;0,-1,IF(D97-F97&lt;0,1,IF(E97-G97*2&lt;0,-2,IF(D97-F97*2&lt;0,2,IF(E97-G97*3&lt;0,-3,IF(D97-F97*3&lt;0,3,IF(E97-G97*4&lt;0,-4,-9)))))))</f>
        <v>-9</v>
      </c>
      <c r="I97" s="46">
        <f>E97-ROUNDUP(D97/F97,0)*G97</f>
        <v>1532.21</v>
      </c>
      <c r="J97" s="50"/>
      <c r="K97" s="50"/>
      <c r="L97" s="50"/>
      <c r="M97" s="50"/>
      <c r="N97" s="50"/>
      <c r="O97" s="50"/>
      <c r="P97" s="50"/>
      <c r="Q97" s="51" t="s">
        <v>153</v>
      </c>
      <c r="R97" s="52">
        <v>5</v>
      </c>
      <c r="S97" s="52">
        <v>128</v>
      </c>
      <c r="T97" s="53">
        <v>280</v>
      </c>
      <c r="U97" s="52">
        <v>52</v>
      </c>
      <c r="V97" s="52">
        <v>90</v>
      </c>
      <c r="W97" s="52">
        <v>0</v>
      </c>
      <c r="X97" s="52">
        <f t="shared" si="22"/>
        <v>422</v>
      </c>
      <c r="Y97" s="55">
        <v>18</v>
      </c>
      <c r="Z97" s="54">
        <v>0.5</v>
      </c>
      <c r="AA97" s="55">
        <v>6</v>
      </c>
      <c r="AB97" s="54"/>
      <c r="AC97" s="54">
        <f t="shared" si="29"/>
        <v>24.5</v>
      </c>
      <c r="AD97" s="57">
        <f t="shared" si="33"/>
        <v>2202</v>
      </c>
      <c r="AE97" s="56">
        <f t="shared" si="34"/>
        <v>127.5</v>
      </c>
      <c r="AF97" s="57">
        <f>ROUND(V97+AA97*($Q$3-1),0)*1.2*1.1</f>
        <v>641.52</v>
      </c>
      <c r="AG97" s="56">
        <f t="shared" si="27"/>
        <v>0</v>
      </c>
    </row>
    <row r="98" spans="1:33">
      <c r="A98" s="152"/>
      <c r="B98" s="46">
        <v>5</v>
      </c>
      <c r="C98" s="46" t="s">
        <v>133</v>
      </c>
      <c r="D98" s="48">
        <f t="shared" si="28"/>
        <v>972</v>
      </c>
      <c r="E98" s="48">
        <f>W$3</f>
        <v>1736.19</v>
      </c>
      <c r="F98" s="46">
        <f>IF($W$4-AF98&lt;0,1,$W$4-AF98)</f>
        <v>930.4</v>
      </c>
      <c r="G98" s="46">
        <f>IF(AE98-$W$5&lt;0,1,AE98-$W$5)</f>
        <v>428</v>
      </c>
      <c r="H98" s="49">
        <f>IF(D98-F98&lt;0,1,IF(E98-G98&lt;0,-1,IF(D98-F98*2&lt;0,2,IF(E98-G98*2&lt;0,-2,IF(D98-F98*3&lt;0,3,IF(E98-G98*3&lt;0,-3,IF(D98-F98*4&lt;0,4,IF(E98-G98*4&lt;0,-4,-9))))))))</f>
        <v>2</v>
      </c>
      <c r="I98" s="46">
        <f>E98-(ROUNDUP(D98/F98,0)-1)*G98</f>
        <v>1308.19</v>
      </c>
      <c r="J98" s="50"/>
      <c r="K98" s="50"/>
      <c r="L98" s="50"/>
      <c r="M98" s="50"/>
      <c r="N98" s="50"/>
      <c r="O98" s="50"/>
      <c r="P98" s="50"/>
      <c r="Q98" s="51" t="s">
        <v>56</v>
      </c>
      <c r="R98" s="52">
        <v>5</v>
      </c>
      <c r="S98" s="52">
        <v>112</v>
      </c>
      <c r="T98" s="52">
        <v>120</v>
      </c>
      <c r="U98" s="52">
        <v>88</v>
      </c>
      <c r="V98" s="52">
        <v>40</v>
      </c>
      <c r="W98" s="52">
        <v>115</v>
      </c>
      <c r="X98" s="52">
        <f t="shared" ref="X98:X129" si="35">W98+V98+U98+T98</f>
        <v>363</v>
      </c>
      <c r="Y98" s="54">
        <v>8</v>
      </c>
      <c r="Z98" s="54">
        <v>6.0952000000000002</v>
      </c>
      <c r="AA98" s="54">
        <v>2.0952000000000002</v>
      </c>
      <c r="AB98" s="54">
        <v>8</v>
      </c>
      <c r="AC98" s="54">
        <f t="shared" si="29"/>
        <v>24.1904</v>
      </c>
      <c r="AD98" s="56">
        <f t="shared" si="33"/>
        <v>972</v>
      </c>
      <c r="AE98" s="56">
        <f t="shared" si="34"/>
        <v>735</v>
      </c>
      <c r="AF98" s="56">
        <f>ROUND(V98+AA98*($Q$3-1),0)*1.2</f>
        <v>213.6</v>
      </c>
      <c r="AG98" s="56">
        <f t="shared" ref="AG98:AG129" si="36">ROUND(W98+AB98*($Q$3-1),0)</f>
        <v>643</v>
      </c>
    </row>
    <row r="99" spans="1:33">
      <c r="A99" s="152"/>
      <c r="B99" s="46">
        <v>6</v>
      </c>
      <c r="C99" s="46" t="s">
        <v>52</v>
      </c>
      <c r="D99" s="48">
        <f t="shared" si="28"/>
        <v>1290</v>
      </c>
      <c r="E99" s="48">
        <f>X$3</f>
        <v>1444.3</v>
      </c>
      <c r="F99" s="46">
        <f>IF($X$4-AF99&lt;0,1,$X$4-AF99)</f>
        <v>652</v>
      </c>
      <c r="G99" s="46">
        <f>IF(AE99-$X$5&lt;0,1,AE99-$X$5)</f>
        <v>40</v>
      </c>
      <c r="H99" s="49">
        <f>IF(E99-G99&lt;0,-1,IF(D99-F99&lt;0,1,IF(E99-G99*2&lt;0,-2,IF(D99-F99*2&lt;0,2,IF(E99-G99*3&lt;0,-3,IF(D99-F99*3&lt;0,3,IF(E99-G99*4&lt;0,-4,-9)))))))</f>
        <v>2</v>
      </c>
      <c r="I99" s="46">
        <f>E99-ROUNDUP(D99/F99,0)*G99</f>
        <v>1364.3</v>
      </c>
      <c r="J99" s="50"/>
      <c r="K99" s="50"/>
      <c r="L99" s="50"/>
      <c r="M99" s="50"/>
      <c r="N99" s="50"/>
      <c r="O99" s="50"/>
      <c r="P99" s="50"/>
      <c r="Q99" s="51" t="s">
        <v>178</v>
      </c>
      <c r="R99" s="52">
        <v>6</v>
      </c>
      <c r="S99" s="52">
        <v>164</v>
      </c>
      <c r="T99" s="52">
        <v>200</v>
      </c>
      <c r="U99" s="52">
        <v>128</v>
      </c>
      <c r="V99" s="52">
        <v>64</v>
      </c>
      <c r="W99" s="52">
        <v>300</v>
      </c>
      <c r="X99" s="52">
        <f t="shared" si="35"/>
        <v>692</v>
      </c>
      <c r="Y99" s="55">
        <v>10</v>
      </c>
      <c r="Z99" s="54">
        <v>6.3929</v>
      </c>
      <c r="AA99" s="54">
        <v>3.1964000000000001</v>
      </c>
      <c r="AB99" s="54">
        <v>10</v>
      </c>
      <c r="AC99" s="54">
        <f t="shared" si="29"/>
        <v>29.589300000000001</v>
      </c>
      <c r="AD99" s="56">
        <f t="shared" si="33"/>
        <v>1290</v>
      </c>
      <c r="AE99" s="56">
        <f t="shared" si="34"/>
        <v>825</v>
      </c>
      <c r="AF99" s="56">
        <f>ROUND(V99+AA99*($Q$3-1),0)*1.2</f>
        <v>330</v>
      </c>
      <c r="AG99" s="56">
        <f t="shared" si="36"/>
        <v>960</v>
      </c>
    </row>
    <row r="100" spans="1:33">
      <c r="A100" s="153"/>
      <c r="B100" s="46">
        <v>7</v>
      </c>
      <c r="C100" s="46" t="s">
        <v>57</v>
      </c>
      <c r="D100" s="48">
        <f t="shared" si="28"/>
        <v>1290</v>
      </c>
      <c r="E100" s="48">
        <f>Y$3</f>
        <v>1736.19</v>
      </c>
      <c r="F100" s="46">
        <f>IF($Y$4-AF100&lt;0,1,$Y$4-AF100)</f>
        <v>751.6</v>
      </c>
      <c r="G100" s="46">
        <f>IF(AE100-$Y$5&lt;0,1,AE100-$Y$5)</f>
        <v>441.5</v>
      </c>
      <c r="H100" s="49">
        <f>IF(D100-F100&lt;0,1,IF(E100-G100&lt;0,-1,IF(D100-F100*2&lt;0,2,IF(E100-G100*2&lt;0,-2,IF(D100-F100*3&lt;0,3,IF(E100-G100*3&lt;0,-3,IF(D100-F100*4&lt;0,4,IF(E100-G100*4&lt;0,-4,-9))))))))</f>
        <v>2</v>
      </c>
      <c r="I100" s="46">
        <f>E100-(ROUNDUP(D100/F100,0)-1)*G100</f>
        <v>1294.69</v>
      </c>
      <c r="J100" s="50"/>
      <c r="K100" s="50"/>
      <c r="L100" s="50"/>
      <c r="M100" s="50"/>
      <c r="N100" s="50"/>
      <c r="O100" s="50"/>
      <c r="P100" s="50"/>
      <c r="Q100" s="51" t="s">
        <v>131</v>
      </c>
      <c r="R100" s="52">
        <v>5</v>
      </c>
      <c r="S100" s="52">
        <v>164</v>
      </c>
      <c r="T100" s="52">
        <v>200</v>
      </c>
      <c r="U100" s="52">
        <v>116</v>
      </c>
      <c r="V100" s="52">
        <v>76</v>
      </c>
      <c r="W100" s="52">
        <v>300</v>
      </c>
      <c r="X100" s="52">
        <f t="shared" si="35"/>
        <v>692</v>
      </c>
      <c r="Y100" s="55">
        <v>10</v>
      </c>
      <c r="Z100" s="54">
        <v>5.8</v>
      </c>
      <c r="AA100" s="54">
        <v>3.8</v>
      </c>
      <c r="AB100" s="54">
        <v>10</v>
      </c>
      <c r="AC100" s="54">
        <f t="shared" si="29"/>
        <v>29.6</v>
      </c>
      <c r="AD100" s="56">
        <f t="shared" si="33"/>
        <v>1290</v>
      </c>
      <c r="AE100" s="56">
        <f t="shared" si="34"/>
        <v>748.5</v>
      </c>
      <c r="AF100" s="56">
        <f>ROUND(V100+AA100*($Q$3-1),0)*1.2</f>
        <v>392.4</v>
      </c>
      <c r="AG100" s="56">
        <f t="shared" si="36"/>
        <v>960</v>
      </c>
    </row>
    <row r="101" spans="1:33" ht="13.5" customHeight="1">
      <c r="A101" s="151" t="s">
        <v>74</v>
      </c>
      <c r="B101" s="46">
        <v>1</v>
      </c>
      <c r="C101" s="47" t="s">
        <v>74</v>
      </c>
      <c r="D101" s="48">
        <f t="shared" si="28"/>
        <v>1230</v>
      </c>
      <c r="E101" s="48">
        <f>S$3</f>
        <v>1851.33</v>
      </c>
      <c r="F101" s="46">
        <f>IF($S$4-AF101&lt;0,1,$S$4-AF101)</f>
        <v>994.31999999999994</v>
      </c>
      <c r="G101" s="46">
        <f>IF(AE101-$S$5&lt;0,1,AE101-$S$5)</f>
        <v>588</v>
      </c>
      <c r="H101" s="49">
        <f>IF(D101-F101&lt;0,1,IF(E101-G101&lt;0,-1,IF(D101-F101*2&lt;0,2,IF(E101-G101*2&lt;0,-2,IF(D101-F101*3&lt;0,3,IF(E101-G101*3&lt;0,-3,IF(D101-F101*4&lt;0,4,IF(E101-G101*4&lt;0,-4,-9))))))))</f>
        <v>2</v>
      </c>
      <c r="I101" s="46">
        <f>E101-(ROUNDUP(D101/F101,0)-1)*G101</f>
        <v>1263.33</v>
      </c>
      <c r="J101" s="50"/>
      <c r="K101" s="50"/>
      <c r="L101" s="50"/>
      <c r="M101" s="50"/>
      <c r="N101" s="50"/>
      <c r="O101" s="50"/>
      <c r="P101" s="50"/>
      <c r="Q101" s="51" t="s">
        <v>153</v>
      </c>
      <c r="R101" s="52">
        <v>5</v>
      </c>
      <c r="S101" s="52">
        <v>152</v>
      </c>
      <c r="T101" s="52">
        <v>160</v>
      </c>
      <c r="U101" s="53">
        <v>180</v>
      </c>
      <c r="V101" s="52">
        <v>70</v>
      </c>
      <c r="W101" s="52">
        <v>300</v>
      </c>
      <c r="X101" s="53">
        <f t="shared" si="35"/>
        <v>710</v>
      </c>
      <c r="Y101" s="55">
        <v>10</v>
      </c>
      <c r="Z101" s="55">
        <v>8.5814000000000004</v>
      </c>
      <c r="AA101" s="54">
        <v>3.0867</v>
      </c>
      <c r="AB101" s="54">
        <v>8</v>
      </c>
      <c r="AC101" s="54">
        <f t="shared" si="29"/>
        <v>29.668100000000003</v>
      </c>
      <c r="AD101" s="56">
        <f t="shared" si="33"/>
        <v>1230</v>
      </c>
      <c r="AE101" s="57">
        <f t="shared" si="34"/>
        <v>1119</v>
      </c>
      <c r="AF101" s="56">
        <f>ROUND(V101+AA101*($Q$3-1),0)*1.2*1.1</f>
        <v>361.68000000000006</v>
      </c>
      <c r="AG101" s="56">
        <f t="shared" si="36"/>
        <v>828</v>
      </c>
    </row>
    <row r="102" spans="1:33">
      <c r="A102" s="152"/>
      <c r="B102" s="46">
        <v>2</v>
      </c>
      <c r="C102" s="46" t="s">
        <v>2</v>
      </c>
      <c r="D102" s="48">
        <f t="shared" si="28"/>
        <v>1548</v>
      </c>
      <c r="E102" s="48">
        <f>T$3</f>
        <v>1814.97</v>
      </c>
      <c r="F102" s="46">
        <f>IF($T$4-AF102&lt;0,1,$T$4-AF102)</f>
        <v>956.6</v>
      </c>
      <c r="G102" s="46">
        <f>IF(AE102-$T$5&lt;0,1,AE102-$T$5)</f>
        <v>1</v>
      </c>
      <c r="H102" s="49">
        <f>IF(E102-G102&lt;0,-1,IF(D102-F102&lt;0,1,IF(E102-G102*2&lt;0,-2,IF(D102-F102*2&lt;0,2,IF(E102-G102*3&lt;0,-3,IF(D102-F102*3&lt;0,3,IF(E102-G102*4&lt;0,-4,-9)))))))</f>
        <v>2</v>
      </c>
      <c r="I102" s="46">
        <f>E102-ROUNDUP(D102/F102,0)*G102</f>
        <v>1812.97</v>
      </c>
      <c r="J102" s="50"/>
      <c r="K102" s="50"/>
      <c r="L102" s="50"/>
      <c r="M102" s="50"/>
      <c r="N102" s="50"/>
      <c r="O102" s="50"/>
      <c r="P102" s="50"/>
      <c r="Q102" s="51" t="s">
        <v>3</v>
      </c>
      <c r="R102" s="52">
        <v>6</v>
      </c>
      <c r="S102" s="52">
        <v>176</v>
      </c>
      <c r="T102" s="53">
        <v>240</v>
      </c>
      <c r="U102" s="52">
        <v>118</v>
      </c>
      <c r="V102" s="52">
        <v>76</v>
      </c>
      <c r="W102" s="52">
        <v>300</v>
      </c>
      <c r="X102" s="53">
        <f t="shared" si="35"/>
        <v>734</v>
      </c>
      <c r="Y102" s="55">
        <v>12</v>
      </c>
      <c r="Z102" s="54">
        <v>5.9</v>
      </c>
      <c r="AA102" s="54">
        <v>3.8</v>
      </c>
      <c r="AB102" s="54">
        <v>10</v>
      </c>
      <c r="AC102" s="55">
        <f t="shared" si="29"/>
        <v>31.700000000000003</v>
      </c>
      <c r="AD102" s="56">
        <f t="shared" si="33"/>
        <v>1548</v>
      </c>
      <c r="AE102" s="56">
        <f t="shared" si="34"/>
        <v>760.5</v>
      </c>
      <c r="AF102" s="56">
        <f t="shared" ref="AF102:AF107" si="37">ROUND(V102+AA102*($Q$3-1),0)*1.2</f>
        <v>392.4</v>
      </c>
      <c r="AG102" s="56">
        <f t="shared" si="36"/>
        <v>960</v>
      </c>
    </row>
    <row r="103" spans="1:33">
      <c r="A103" s="152"/>
      <c r="B103" s="46">
        <v>3</v>
      </c>
      <c r="C103" s="46" t="s">
        <v>180</v>
      </c>
      <c r="D103" s="48">
        <f t="shared" si="28"/>
        <v>819</v>
      </c>
      <c r="E103" s="48">
        <f>U$3</f>
        <v>1374.61</v>
      </c>
      <c r="F103" s="46">
        <f>IF($U$4-AF103&lt;0,1,$U$4-AF103)</f>
        <v>1198.4000000000001</v>
      </c>
      <c r="G103" s="46">
        <f>IF(AE103-$U$5&lt;0,1,AE103-$U$5)</f>
        <v>156</v>
      </c>
      <c r="H103" s="49">
        <f>IF(D103-F103&lt;0,1,IF(E103-G103&lt;0,-1,IF(D103-F103*2&lt;0,2,IF(E103-G103*2&lt;0,-2,IF(D103-F103*3&lt;0,3,IF(E103-G103*3&lt;0,-3,IF(D103-F103*4&lt;0,4,IF(E103-G103*4&lt;0,-4,-9))))))))</f>
        <v>1</v>
      </c>
      <c r="I103" s="46">
        <f>E103-(ROUNDUP(D103/F103,0)-1)*G103</f>
        <v>1374.61</v>
      </c>
      <c r="J103" s="50"/>
      <c r="K103" s="50"/>
      <c r="L103" s="50"/>
      <c r="M103" s="50"/>
      <c r="N103" s="50"/>
      <c r="O103" s="50"/>
      <c r="P103" s="50"/>
      <c r="Q103" s="51" t="s">
        <v>54</v>
      </c>
      <c r="R103" s="52">
        <v>5</v>
      </c>
      <c r="S103" s="52">
        <v>112</v>
      </c>
      <c r="T103" s="52">
        <v>150</v>
      </c>
      <c r="U103" s="52">
        <v>105</v>
      </c>
      <c r="V103" s="52">
        <v>30</v>
      </c>
      <c r="W103" s="52">
        <v>180</v>
      </c>
      <c r="X103" s="52">
        <f t="shared" si="35"/>
        <v>465</v>
      </c>
      <c r="Y103" s="54">
        <v>6</v>
      </c>
      <c r="Z103" s="54">
        <v>5.2857000000000003</v>
      </c>
      <c r="AA103" s="54">
        <v>1.7857000000000001</v>
      </c>
      <c r="AB103" s="54">
        <v>9</v>
      </c>
      <c r="AC103" s="54">
        <f t="shared" si="29"/>
        <v>22.071400000000001</v>
      </c>
      <c r="AD103" s="56">
        <f t="shared" si="33"/>
        <v>819</v>
      </c>
      <c r="AE103" s="56">
        <f t="shared" si="34"/>
        <v>681</v>
      </c>
      <c r="AF103" s="56">
        <f t="shared" si="37"/>
        <v>177.6</v>
      </c>
      <c r="AG103" s="56">
        <f t="shared" si="36"/>
        <v>774</v>
      </c>
    </row>
    <row r="104" spans="1:33">
      <c r="A104" s="152"/>
      <c r="B104" s="46">
        <v>4</v>
      </c>
      <c r="C104" s="46" t="s">
        <v>137</v>
      </c>
      <c r="D104" s="48">
        <f t="shared" si="28"/>
        <v>918</v>
      </c>
      <c r="E104" s="48">
        <f>V$3</f>
        <v>1536.21</v>
      </c>
      <c r="F104" s="46">
        <f>IF($V$4-AF104&lt;0,1,$V$4-AF104)</f>
        <v>827.40000000000009</v>
      </c>
      <c r="G104" s="46">
        <f>IF(AE104-$V$5&lt;0,1,AE104-$V$5)</f>
        <v>1</v>
      </c>
      <c r="H104" s="49">
        <f>IF(E104-G104&lt;0,-1,IF(D104-F104&lt;0,1,IF(E104-G104*2&lt;0,-2,IF(D104-F104*2&lt;0,2,IF(E104-G104*3&lt;0,-3,IF(D104-F104*3&lt;0,3,IF(E104-G104*4&lt;0,-4,-9)))))))</f>
        <v>2</v>
      </c>
      <c r="I104" s="46">
        <f>E104-ROUNDUP(D104/F104,0)*G104</f>
        <v>1534.21</v>
      </c>
      <c r="J104" s="50"/>
      <c r="K104" s="50"/>
      <c r="L104" s="50"/>
      <c r="M104" s="50"/>
      <c r="N104" s="50"/>
      <c r="O104" s="50"/>
      <c r="P104" s="50"/>
      <c r="Q104" s="51" t="s">
        <v>175</v>
      </c>
      <c r="R104" s="52">
        <v>4</v>
      </c>
      <c r="S104" s="52">
        <v>112</v>
      </c>
      <c r="T104" s="52">
        <v>150</v>
      </c>
      <c r="U104" s="52">
        <v>75</v>
      </c>
      <c r="V104" s="52">
        <v>95</v>
      </c>
      <c r="W104" s="52">
        <v>150</v>
      </c>
      <c r="X104" s="52">
        <f t="shared" si="35"/>
        <v>470</v>
      </c>
      <c r="Y104" s="54">
        <v>7</v>
      </c>
      <c r="Z104" s="54">
        <v>4.8</v>
      </c>
      <c r="AA104" s="54">
        <v>3.3</v>
      </c>
      <c r="AB104" s="54">
        <v>7</v>
      </c>
      <c r="AC104" s="54">
        <f t="shared" si="29"/>
        <v>22.1</v>
      </c>
      <c r="AD104" s="56">
        <f t="shared" si="33"/>
        <v>918</v>
      </c>
      <c r="AE104" s="56">
        <f t="shared" si="34"/>
        <v>588</v>
      </c>
      <c r="AF104" s="56">
        <f t="shared" si="37"/>
        <v>375.59999999999997</v>
      </c>
      <c r="AG104" s="56">
        <f t="shared" si="36"/>
        <v>612</v>
      </c>
    </row>
    <row r="105" spans="1:33">
      <c r="A105" s="152"/>
      <c r="B105" s="46">
        <v>5</v>
      </c>
      <c r="C105" s="46" t="s">
        <v>148</v>
      </c>
      <c r="D105" s="48">
        <f t="shared" si="28"/>
        <v>1093.5</v>
      </c>
      <c r="E105" s="48">
        <f>W$3</f>
        <v>1736.19</v>
      </c>
      <c r="F105" s="46">
        <f>IF($W$4-AF105&lt;0,1,$W$4-AF105)</f>
        <v>911.2</v>
      </c>
      <c r="G105" s="46">
        <f>IF(AE105-$W$5&lt;0,1,AE105-$W$5)</f>
        <v>372.5</v>
      </c>
      <c r="H105" s="49">
        <f>IF(D105-F105&lt;0,1,IF(E105-G105&lt;0,-1,IF(D105-F105*2&lt;0,2,IF(E105-G105*2&lt;0,-2,IF(D105-F105*3&lt;0,3,IF(E105-G105*3&lt;0,-3,IF(D105-F105*4&lt;0,4,IF(E105-G105*4&lt;0,-4,-9))))))))</f>
        <v>2</v>
      </c>
      <c r="I105" s="46">
        <f>E105-(ROUNDUP(D105/F105,0)-1)*G105</f>
        <v>1363.69</v>
      </c>
      <c r="J105" s="50"/>
      <c r="K105" s="50"/>
      <c r="L105" s="50"/>
      <c r="M105" s="50"/>
      <c r="N105" s="50"/>
      <c r="O105" s="50"/>
      <c r="P105" s="50"/>
      <c r="Q105" s="51" t="s">
        <v>140</v>
      </c>
      <c r="R105" s="52">
        <v>4</v>
      </c>
      <c r="S105" s="52">
        <v>124</v>
      </c>
      <c r="T105" s="52">
        <v>135</v>
      </c>
      <c r="U105" s="52">
        <v>84</v>
      </c>
      <c r="V105" s="52">
        <v>36</v>
      </c>
      <c r="W105" s="52">
        <v>105</v>
      </c>
      <c r="X105" s="52">
        <f t="shared" si="35"/>
        <v>360</v>
      </c>
      <c r="Y105" s="54">
        <v>9</v>
      </c>
      <c r="Z105" s="54">
        <v>5.5892999999999997</v>
      </c>
      <c r="AA105" s="54">
        <v>2.3929</v>
      </c>
      <c r="AB105" s="54">
        <v>7</v>
      </c>
      <c r="AC105" s="54">
        <f t="shared" si="29"/>
        <v>23.982199999999999</v>
      </c>
      <c r="AD105" s="56">
        <f t="shared" si="33"/>
        <v>1093.5</v>
      </c>
      <c r="AE105" s="56">
        <f t="shared" si="34"/>
        <v>679.5</v>
      </c>
      <c r="AF105" s="56">
        <f t="shared" si="37"/>
        <v>232.79999999999998</v>
      </c>
      <c r="AG105" s="56">
        <f t="shared" si="36"/>
        <v>567</v>
      </c>
    </row>
    <row r="106" spans="1:33">
      <c r="A106" s="152"/>
      <c r="B106" s="46">
        <v>6</v>
      </c>
      <c r="C106" s="47" t="s">
        <v>177</v>
      </c>
      <c r="D106" s="48">
        <f t="shared" si="28"/>
        <v>2298</v>
      </c>
      <c r="E106" s="48">
        <f>X$3</f>
        <v>1444.3</v>
      </c>
      <c r="F106" s="46">
        <f>IF($X$4-AF106&lt;0,1,$X$4-AF106)</f>
        <v>551.20000000000005</v>
      </c>
      <c r="G106" s="46">
        <f>IF(AE106-$X$5&lt;0,1,AE106-$X$5)</f>
        <v>1</v>
      </c>
      <c r="H106" s="49">
        <f>IF(E106-G106&lt;0,-1,IF(D106-F106&lt;0,1,IF(E106-G106*2&lt;0,-2,IF(D106-F106*2&lt;0,2,IF(E106-G106*3&lt;0,-3,IF(D106-F106*3&lt;0,3,IF(E106-G106*4&lt;0,-4,-9)))))))</f>
        <v>-9</v>
      </c>
      <c r="I106" s="46">
        <f>E106-ROUNDUP(D106/F106,0)*G106</f>
        <v>1439.3</v>
      </c>
      <c r="J106" s="50"/>
      <c r="K106" s="50"/>
      <c r="L106" s="50"/>
      <c r="M106" s="50"/>
      <c r="N106" s="50"/>
      <c r="O106" s="50"/>
      <c r="P106" s="50"/>
      <c r="Q106" s="51" t="s">
        <v>131</v>
      </c>
      <c r="R106" s="52">
        <v>6</v>
      </c>
      <c r="S106" s="52">
        <v>184</v>
      </c>
      <c r="T106" s="52">
        <v>80</v>
      </c>
      <c r="U106" s="52">
        <v>30</v>
      </c>
      <c r="V106" s="52">
        <v>10</v>
      </c>
      <c r="W106" s="52">
        <v>50</v>
      </c>
      <c r="X106" s="52">
        <f t="shared" si="35"/>
        <v>170</v>
      </c>
      <c r="Y106" s="55">
        <v>22</v>
      </c>
      <c r="Z106" s="54">
        <v>5.0952000000000002</v>
      </c>
      <c r="AA106" s="55">
        <v>5.2857000000000003</v>
      </c>
      <c r="AB106" s="54">
        <v>8</v>
      </c>
      <c r="AC106" s="55">
        <f t="shared" si="29"/>
        <v>40.380899999999997</v>
      </c>
      <c r="AD106" s="57">
        <f t="shared" si="33"/>
        <v>2298</v>
      </c>
      <c r="AE106" s="56">
        <f t="shared" si="34"/>
        <v>549</v>
      </c>
      <c r="AF106" s="56">
        <f t="shared" si="37"/>
        <v>430.8</v>
      </c>
      <c r="AG106" s="56">
        <f t="shared" si="36"/>
        <v>578</v>
      </c>
    </row>
    <row r="107" spans="1:33">
      <c r="A107" s="153"/>
      <c r="B107" s="46">
        <v>7</v>
      </c>
      <c r="C107" s="46" t="s">
        <v>132</v>
      </c>
      <c r="D107" s="48">
        <f t="shared" si="28"/>
        <v>1290</v>
      </c>
      <c r="E107" s="48">
        <f>Y$3</f>
        <v>1736.19</v>
      </c>
      <c r="F107" s="46">
        <f>IF($Y$4-AF107&lt;0,1,$Y$4-AF107)</f>
        <v>772</v>
      </c>
      <c r="G107" s="46">
        <f>IF(AE107-$Y$5&lt;0,1,AE107-$Y$5)</f>
        <v>467</v>
      </c>
      <c r="H107" s="49">
        <f>IF(D107-F107&lt;0,1,IF(E107-G107&lt;0,-1,IF(D107-F107*2&lt;0,2,IF(E107-G107*2&lt;0,-2,IF(D107-F107*3&lt;0,3,IF(E107-G107*3&lt;0,-3,IF(D107-F107*4&lt;0,4,IF(E107-G107*4&lt;0,-4,-9))))))))</f>
        <v>2</v>
      </c>
      <c r="I107" s="46">
        <f>E107-(ROUNDUP(D107/F107,0)-1)*G107</f>
        <v>1269.19</v>
      </c>
      <c r="J107" s="50"/>
      <c r="K107" s="50"/>
      <c r="L107" s="50"/>
      <c r="M107" s="50"/>
      <c r="N107" s="50"/>
      <c r="O107" s="50"/>
      <c r="P107" s="50"/>
      <c r="Q107" s="51" t="s">
        <v>50</v>
      </c>
      <c r="R107" s="52">
        <v>5</v>
      </c>
      <c r="S107" s="52">
        <v>164</v>
      </c>
      <c r="T107" s="52">
        <v>200</v>
      </c>
      <c r="U107" s="52">
        <v>120</v>
      </c>
      <c r="V107" s="52">
        <v>72</v>
      </c>
      <c r="W107" s="52">
        <v>300</v>
      </c>
      <c r="X107" s="52">
        <f t="shared" si="35"/>
        <v>692</v>
      </c>
      <c r="Y107" s="55">
        <v>10</v>
      </c>
      <c r="Z107" s="54">
        <v>6</v>
      </c>
      <c r="AA107" s="54">
        <v>3.6</v>
      </c>
      <c r="AB107" s="54">
        <v>10</v>
      </c>
      <c r="AC107" s="54">
        <f t="shared" si="29"/>
        <v>29.6</v>
      </c>
      <c r="AD107" s="56">
        <f t="shared" si="33"/>
        <v>1290</v>
      </c>
      <c r="AE107" s="56">
        <f t="shared" si="34"/>
        <v>774</v>
      </c>
      <c r="AF107" s="56">
        <f t="shared" si="37"/>
        <v>372</v>
      </c>
      <c r="AG107" s="56">
        <f t="shared" si="36"/>
        <v>960</v>
      </c>
    </row>
    <row r="108" spans="1:33" ht="13.5" customHeight="1">
      <c r="A108" s="151" t="s">
        <v>182</v>
      </c>
      <c r="B108" s="46">
        <v>1</v>
      </c>
      <c r="C108" s="47" t="s">
        <v>182</v>
      </c>
      <c r="D108" s="48">
        <f t="shared" si="28"/>
        <v>1206</v>
      </c>
      <c r="E108" s="48">
        <f>S$3</f>
        <v>1851.33</v>
      </c>
      <c r="F108" s="46">
        <f>IF($S$4-AF108&lt;0,1,$S$4-AF108)</f>
        <v>1113</v>
      </c>
      <c r="G108" s="46">
        <f>IF(AE108-$S$5&lt;0,1,AE108-$S$5)</f>
        <v>329.4</v>
      </c>
      <c r="H108" s="49">
        <f>IF(D108-F108&lt;0,1,IF(E108-G108&lt;0,-1,IF(D108-F108*2&lt;0,2,IF(E108-G108*2&lt;0,-2,IF(D108-F108*3&lt;0,3,IF(E108-G108*3&lt;0,-3,IF(D108-F108*4&lt;0,4,IF(E108-G108*4&lt;0,-4,-9))))))))</f>
        <v>2</v>
      </c>
      <c r="I108" s="46">
        <f>E108-(ROUNDUP(D108/F108,0)-1)*G108</f>
        <v>1521.9299999999998</v>
      </c>
      <c r="J108" s="50"/>
      <c r="K108" s="50"/>
      <c r="L108" s="50"/>
      <c r="M108" s="50"/>
      <c r="N108" s="50"/>
      <c r="O108" s="50"/>
      <c r="P108" s="50"/>
      <c r="Q108" s="51" t="s">
        <v>60</v>
      </c>
      <c r="R108" s="52">
        <v>5</v>
      </c>
      <c r="S108" s="52">
        <v>176</v>
      </c>
      <c r="T108" s="52">
        <v>10</v>
      </c>
      <c r="U108" s="52">
        <v>10</v>
      </c>
      <c r="V108" s="52">
        <v>10</v>
      </c>
      <c r="W108" s="52">
        <v>0</v>
      </c>
      <c r="X108" s="52">
        <f t="shared" si="35"/>
        <v>30</v>
      </c>
      <c r="Y108" s="55">
        <v>10</v>
      </c>
      <c r="Z108" s="55">
        <v>7.0909000000000004</v>
      </c>
      <c r="AA108" s="54">
        <v>2.2955000000000001</v>
      </c>
      <c r="AB108" s="55">
        <v>21</v>
      </c>
      <c r="AC108" s="55">
        <f t="shared" si="29"/>
        <v>40.386400000000002</v>
      </c>
      <c r="AD108" s="56">
        <f t="shared" ref="AD108:AE114" si="38">ROUND(T108+Y108*($Q$3-1),0)*1.8</f>
        <v>1206</v>
      </c>
      <c r="AE108" s="57">
        <f t="shared" si="38"/>
        <v>860.4</v>
      </c>
      <c r="AF108" s="56">
        <f>ROUND(V108+AA108*($Q$3-1),0)*1.5</f>
        <v>243</v>
      </c>
      <c r="AG108" s="56">
        <f t="shared" si="36"/>
        <v>1386</v>
      </c>
    </row>
    <row r="109" spans="1:33">
      <c r="A109" s="152"/>
      <c r="B109" s="46">
        <v>2</v>
      </c>
      <c r="C109" s="47" t="s">
        <v>139</v>
      </c>
      <c r="D109" s="48">
        <f t="shared" si="28"/>
        <v>2642.4</v>
      </c>
      <c r="E109" s="48">
        <f>T$3</f>
        <v>1814.97</v>
      </c>
      <c r="F109" s="46">
        <f>IF($T$4-AF109&lt;0,1,$T$4-AF109)</f>
        <v>547.09999999999991</v>
      </c>
      <c r="G109" s="46">
        <f>IF(AE109-$T$5&lt;0,1,AE109-$T$5)</f>
        <v>1</v>
      </c>
      <c r="H109" s="49">
        <f>IF(E109-G109&lt;0,-1,IF(D109-F109&lt;0,1,IF(E109-G109*2&lt;0,-2,IF(D109-F109*2&lt;0,2,IF(E109-G109*3&lt;0,-3,IF(D109-F109*3&lt;0,3,IF(E109-G109*4&lt;0,-4,-9)))))))</f>
        <v>-9</v>
      </c>
      <c r="I109" s="46">
        <f>E109-ROUNDUP(D109/F109,0)*G109</f>
        <v>1809.97</v>
      </c>
      <c r="J109" s="50"/>
      <c r="K109" s="50"/>
      <c r="L109" s="50"/>
      <c r="M109" s="50"/>
      <c r="N109" s="50"/>
      <c r="O109" s="50"/>
      <c r="P109" s="50"/>
      <c r="Q109" s="51" t="s">
        <v>153</v>
      </c>
      <c r="R109" s="52">
        <v>5</v>
      </c>
      <c r="S109" s="52">
        <v>128</v>
      </c>
      <c r="T109" s="53">
        <v>280</v>
      </c>
      <c r="U109" s="52">
        <v>52</v>
      </c>
      <c r="V109" s="52">
        <v>90</v>
      </c>
      <c r="W109" s="52">
        <v>0</v>
      </c>
      <c r="X109" s="52">
        <f t="shared" si="35"/>
        <v>422</v>
      </c>
      <c r="Y109" s="55">
        <v>18</v>
      </c>
      <c r="Z109" s="54">
        <v>0.5</v>
      </c>
      <c r="AA109" s="55">
        <v>6</v>
      </c>
      <c r="AB109" s="54"/>
      <c r="AC109" s="54">
        <f t="shared" si="29"/>
        <v>24.5</v>
      </c>
      <c r="AD109" s="57">
        <f t="shared" si="38"/>
        <v>2642.4</v>
      </c>
      <c r="AE109" s="56">
        <f t="shared" si="38"/>
        <v>153</v>
      </c>
      <c r="AF109" s="56">
        <f>ROUND(V109+AA109*($Q$3-1),0)*1.5*1.1</f>
        <v>801.90000000000009</v>
      </c>
      <c r="AG109" s="56">
        <f t="shared" si="36"/>
        <v>0</v>
      </c>
    </row>
    <row r="110" spans="1:33">
      <c r="A110" s="152"/>
      <c r="B110" s="46">
        <v>3</v>
      </c>
      <c r="C110" s="47" t="s">
        <v>18</v>
      </c>
      <c r="D110" s="48">
        <f t="shared" si="28"/>
        <v>1047.6000000000001</v>
      </c>
      <c r="E110" s="48">
        <f>U$3</f>
        <v>1374.61</v>
      </c>
      <c r="F110" s="46">
        <f>IF($U$4-AF110&lt;0,1,$U$4-AF110)</f>
        <v>975.5</v>
      </c>
      <c r="G110" s="46">
        <f>IF(AE110-$U$5&lt;0,1,AE110-$U$5)</f>
        <v>330</v>
      </c>
      <c r="H110" s="49">
        <f>IF(D110-F110&lt;0,1,IF(E110-G110&lt;0,-1,IF(D110-F110*2&lt;0,2,IF(E110-G110*2&lt;0,-2,IF(D110-F110*3&lt;0,3,IF(E110-G110*3&lt;0,-3,IF(D110-F110*4&lt;0,4,IF(E110-G110*4&lt;0,-4,-9))))))))</f>
        <v>2</v>
      </c>
      <c r="I110" s="46">
        <f>E110-(ROUNDUP(D110/F110,0)-1)*G110</f>
        <v>1044.6099999999999</v>
      </c>
      <c r="J110" s="50"/>
      <c r="K110" s="50"/>
      <c r="L110" s="50"/>
      <c r="M110" s="50"/>
      <c r="N110" s="50"/>
      <c r="O110" s="50"/>
      <c r="P110" s="50"/>
      <c r="Q110" s="51" t="s">
        <v>19</v>
      </c>
      <c r="R110" s="52">
        <v>6</v>
      </c>
      <c r="S110" s="52">
        <v>132</v>
      </c>
      <c r="T110" s="52">
        <v>120</v>
      </c>
      <c r="U110" s="52">
        <v>112</v>
      </c>
      <c r="V110" s="52">
        <v>62</v>
      </c>
      <c r="W110" s="52">
        <v>210</v>
      </c>
      <c r="X110" s="52">
        <f t="shared" si="35"/>
        <v>504</v>
      </c>
      <c r="Y110" s="54">
        <v>7</v>
      </c>
      <c r="Z110" s="54">
        <v>5.5</v>
      </c>
      <c r="AA110" s="54">
        <v>3.1</v>
      </c>
      <c r="AB110" s="54">
        <v>9</v>
      </c>
      <c r="AC110" s="54">
        <f t="shared" si="29"/>
        <v>24.6</v>
      </c>
      <c r="AD110" s="56">
        <f t="shared" si="38"/>
        <v>1047.6000000000001</v>
      </c>
      <c r="AE110" s="56">
        <f t="shared" si="38"/>
        <v>855</v>
      </c>
      <c r="AF110" s="56">
        <f t="shared" ref="AF110:AF121" si="39">ROUND(V110+AA110*($Q$3-1),0)*1.5</f>
        <v>400.5</v>
      </c>
      <c r="AG110" s="56">
        <f t="shared" si="36"/>
        <v>804</v>
      </c>
    </row>
    <row r="111" spans="1:33">
      <c r="A111" s="152"/>
      <c r="B111" s="46">
        <v>4</v>
      </c>
      <c r="C111" s="47" t="s">
        <v>141</v>
      </c>
      <c r="D111" s="48">
        <f t="shared" si="28"/>
        <v>1458</v>
      </c>
      <c r="E111" s="48">
        <f>V$3</f>
        <v>1536.21</v>
      </c>
      <c r="F111" s="46">
        <f>IF($V$4-AF111&lt;0,1,$V$4-AF111)</f>
        <v>826.5</v>
      </c>
      <c r="G111" s="46">
        <f>IF(AE111-$V$5&lt;0,1,AE111-$V$5)</f>
        <v>1</v>
      </c>
      <c r="H111" s="49">
        <f>IF(E111-G111&lt;0,-1,IF(D111-F111&lt;0,1,IF(E111-G111*2&lt;0,-2,IF(D111-F111*2&lt;0,2,IF(E111-G111*3&lt;0,-3,IF(D111-F111*3&lt;0,3,IF(E111-G111*4&lt;0,-4,-9)))))))</f>
        <v>2</v>
      </c>
      <c r="I111" s="46">
        <f>E111-ROUNDUP(D111/F111,0)*G111</f>
        <v>1534.21</v>
      </c>
      <c r="J111" s="50"/>
      <c r="K111" s="50"/>
      <c r="L111" s="50"/>
      <c r="M111" s="50"/>
      <c r="N111" s="50"/>
      <c r="O111" s="50"/>
      <c r="P111" s="50"/>
      <c r="Q111" s="51" t="s">
        <v>54</v>
      </c>
      <c r="R111" s="52">
        <v>3</v>
      </c>
      <c r="S111" s="52">
        <v>124</v>
      </c>
      <c r="T111" s="52">
        <v>150</v>
      </c>
      <c r="U111" s="52">
        <v>75</v>
      </c>
      <c r="V111" s="52">
        <v>46</v>
      </c>
      <c r="W111" s="52">
        <v>90</v>
      </c>
      <c r="X111" s="52">
        <f t="shared" si="35"/>
        <v>361</v>
      </c>
      <c r="Y111" s="55">
        <v>10</v>
      </c>
      <c r="Z111" s="54">
        <v>5</v>
      </c>
      <c r="AA111" s="54">
        <v>3.1</v>
      </c>
      <c r="AB111" s="54">
        <v>6</v>
      </c>
      <c r="AC111" s="54">
        <f t="shared" ref="AC111:AC141" si="40">AB111+AA111+Z111+Y111</f>
        <v>24.1</v>
      </c>
      <c r="AD111" s="57">
        <f t="shared" si="38"/>
        <v>1458</v>
      </c>
      <c r="AE111" s="56">
        <f t="shared" si="38"/>
        <v>729</v>
      </c>
      <c r="AF111" s="56">
        <f t="shared" si="39"/>
        <v>376.5</v>
      </c>
      <c r="AG111" s="56">
        <f t="shared" si="36"/>
        <v>486</v>
      </c>
    </row>
    <row r="112" spans="1:33">
      <c r="A112" s="152"/>
      <c r="B112" s="46">
        <v>5</v>
      </c>
      <c r="C112" s="47" t="s">
        <v>246</v>
      </c>
      <c r="D112" s="48">
        <f t="shared" si="28"/>
        <v>1166.4000000000001</v>
      </c>
      <c r="E112" s="48">
        <f>W$3</f>
        <v>1736.19</v>
      </c>
      <c r="F112" s="46">
        <f>IF($W$4-AF112&lt;0,1,$W$4-AF112)</f>
        <v>535</v>
      </c>
      <c r="G112" s="46">
        <f>IF(AE112-$W$5&lt;0,1,AE112-$W$5)</f>
        <v>423.80000000000007</v>
      </c>
      <c r="H112" s="49">
        <f>IF(D112-F112&lt;0,1,IF(E112-G112&lt;0,-1,IF(D112-F112*2&lt;0,2,IF(E112-G112*2&lt;0,-2,IF(D112-F112*3&lt;0,3,IF(E112-G112*3&lt;0,-3,IF(D112-F112*4&lt;0,4,IF(E112-G112*4&lt;0,-4,-9))))))))</f>
        <v>3</v>
      </c>
      <c r="I112" s="46">
        <f>E112-(ROUNDUP(D112/F112,0)-1)*G112</f>
        <v>888.58999999999992</v>
      </c>
      <c r="J112" s="50"/>
      <c r="K112" s="50"/>
      <c r="L112" s="50"/>
      <c r="M112" s="50"/>
      <c r="N112" s="50"/>
      <c r="O112" s="50"/>
      <c r="P112" s="50"/>
      <c r="Q112" s="51" t="s">
        <v>17</v>
      </c>
      <c r="R112" s="52">
        <v>5</v>
      </c>
      <c r="S112" s="52">
        <v>120</v>
      </c>
      <c r="T112" s="52">
        <v>120</v>
      </c>
      <c r="U112" s="52">
        <v>90</v>
      </c>
      <c r="V112" s="52">
        <v>90</v>
      </c>
      <c r="W112" s="52">
        <v>100</v>
      </c>
      <c r="X112" s="52">
        <f t="shared" si="35"/>
        <v>400</v>
      </c>
      <c r="Y112" s="54">
        <v>8</v>
      </c>
      <c r="Z112" s="54">
        <v>4.7872000000000003</v>
      </c>
      <c r="AA112" s="54">
        <v>4.7872000000000003</v>
      </c>
      <c r="AB112" s="54">
        <v>8</v>
      </c>
      <c r="AC112" s="55">
        <f t="shared" si="40"/>
        <v>25.574400000000001</v>
      </c>
      <c r="AD112" s="56">
        <f t="shared" si="38"/>
        <v>1166.4000000000001</v>
      </c>
      <c r="AE112" s="56">
        <f t="shared" si="38"/>
        <v>730.80000000000007</v>
      </c>
      <c r="AF112" s="57">
        <f t="shared" si="39"/>
        <v>609</v>
      </c>
      <c r="AG112" s="56">
        <f t="shared" si="36"/>
        <v>628</v>
      </c>
    </row>
    <row r="113" spans="1:33">
      <c r="A113" s="152"/>
      <c r="B113" s="46">
        <v>6</v>
      </c>
      <c r="C113" s="47" t="s">
        <v>23</v>
      </c>
      <c r="D113" s="48">
        <f t="shared" si="28"/>
        <v>1274.4000000000001</v>
      </c>
      <c r="E113" s="48">
        <f>X$3</f>
        <v>1444.3</v>
      </c>
      <c r="F113" s="46">
        <f>IF($X$4-AF113&lt;0,1,$X$4-AF113)</f>
        <v>587.5</v>
      </c>
      <c r="G113" s="46">
        <f>IF(AE113-$X$5&lt;0,1,AE113-$X$5)</f>
        <v>471.40000000000009</v>
      </c>
      <c r="H113" s="49">
        <f>IF(E113-G113&lt;0,-1,IF(D113-F113&lt;0,1,IF(E113-G113*2&lt;0,-2,IF(D113-F113*2&lt;0,2,IF(E113-G113*3&lt;0,-3,IF(D113-F113*3&lt;0,3,IF(E113-G113*4&lt;0,-4,-9)))))))</f>
        <v>3</v>
      </c>
      <c r="I113" s="46">
        <f>E113-ROUNDUP(D113/F113,0)*G113</f>
        <v>30.099999999999682</v>
      </c>
      <c r="J113" s="50"/>
      <c r="K113" s="50"/>
      <c r="L113" s="50"/>
      <c r="M113" s="50"/>
      <c r="N113" s="50"/>
      <c r="O113" s="50"/>
      <c r="P113" s="50"/>
      <c r="Q113" s="51" t="s">
        <v>188</v>
      </c>
      <c r="R113" s="52">
        <v>6</v>
      </c>
      <c r="S113" s="52">
        <v>172</v>
      </c>
      <c r="T113" s="52">
        <v>180</v>
      </c>
      <c r="U113" s="53">
        <v>180</v>
      </c>
      <c r="V113" s="52">
        <v>60</v>
      </c>
      <c r="W113" s="52">
        <v>300</v>
      </c>
      <c r="X113" s="53">
        <f t="shared" si="35"/>
        <v>720</v>
      </c>
      <c r="Y113" s="54">
        <v>8</v>
      </c>
      <c r="Z113" s="55">
        <v>7.8461999999999996</v>
      </c>
      <c r="AA113" s="54">
        <v>3.0769000000000002</v>
      </c>
      <c r="AB113" s="55">
        <v>12</v>
      </c>
      <c r="AC113" s="55">
        <f t="shared" si="40"/>
        <v>30.923099999999998</v>
      </c>
      <c r="AD113" s="56">
        <f t="shared" si="38"/>
        <v>1274.4000000000001</v>
      </c>
      <c r="AE113" s="57">
        <f t="shared" si="38"/>
        <v>1256.4000000000001</v>
      </c>
      <c r="AF113" s="56">
        <f t="shared" si="39"/>
        <v>394.5</v>
      </c>
      <c r="AG113" s="56">
        <f t="shared" si="36"/>
        <v>1092</v>
      </c>
    </row>
    <row r="114" spans="1:33">
      <c r="A114" s="153"/>
      <c r="B114" s="46">
        <v>7</v>
      </c>
      <c r="C114" s="47" t="s">
        <v>146</v>
      </c>
      <c r="D114" s="48">
        <f t="shared" si="28"/>
        <v>1238.4000000000001</v>
      </c>
      <c r="E114" s="48">
        <f>Y$3</f>
        <v>1736.19</v>
      </c>
      <c r="F114" s="46">
        <f>IF($Y$4-AF114&lt;0,1,$Y$4-AF114)</f>
        <v>808</v>
      </c>
      <c r="G114" s="46">
        <f>IF(AE114-$Y$5&lt;0,1,AE114-$Y$5)</f>
        <v>1163.6000000000001</v>
      </c>
      <c r="H114" s="49">
        <f>IF(D114-F114&lt;0,1,IF(E114-G114&lt;0,-1,IF(D114-F114*2&lt;0,2,IF(E114-G114*2&lt;0,-2,IF(D114-F114*3&lt;0,3,IF(E114-G114*3&lt;0,-3,IF(D114-F114*4&lt;0,4,IF(E114-G114*4&lt;0,-4,-9))))))))</f>
        <v>2</v>
      </c>
      <c r="I114" s="46">
        <f>E114-(ROUNDUP(D114/F114,0)-1)*G114</f>
        <v>572.58999999999992</v>
      </c>
      <c r="J114" s="50"/>
      <c r="K114" s="50"/>
      <c r="L114" s="50"/>
      <c r="M114" s="50"/>
      <c r="N114" s="50"/>
      <c r="O114" s="50"/>
      <c r="P114" s="50"/>
      <c r="Q114" s="51" t="s">
        <v>142</v>
      </c>
      <c r="R114" s="52">
        <v>6</v>
      </c>
      <c r="S114" s="52">
        <v>156</v>
      </c>
      <c r="T114" s="52">
        <v>160</v>
      </c>
      <c r="U114" s="53">
        <v>190</v>
      </c>
      <c r="V114" s="52">
        <v>52</v>
      </c>
      <c r="W114" s="52">
        <v>300</v>
      </c>
      <c r="X114" s="53">
        <f t="shared" si="35"/>
        <v>702</v>
      </c>
      <c r="Y114" s="54">
        <v>8</v>
      </c>
      <c r="Z114" s="55">
        <v>9.5</v>
      </c>
      <c r="AA114" s="54">
        <v>2.6</v>
      </c>
      <c r="AB114" s="54">
        <v>8</v>
      </c>
      <c r="AC114" s="54">
        <f t="shared" si="40"/>
        <v>28.1</v>
      </c>
      <c r="AD114" s="56">
        <f t="shared" si="38"/>
        <v>1238.4000000000001</v>
      </c>
      <c r="AE114" s="57">
        <f t="shared" si="38"/>
        <v>1470.6000000000001</v>
      </c>
      <c r="AF114" s="56">
        <f t="shared" si="39"/>
        <v>336</v>
      </c>
      <c r="AG114" s="56">
        <f t="shared" si="36"/>
        <v>828</v>
      </c>
    </row>
    <row r="115" spans="1:33" ht="13.5" customHeight="1">
      <c r="A115" s="151" t="s">
        <v>143</v>
      </c>
      <c r="B115" s="46">
        <v>1</v>
      </c>
      <c r="C115" s="46" t="s">
        <v>190</v>
      </c>
      <c r="D115" s="48">
        <f t="shared" si="28"/>
        <v>1371.6000000000001</v>
      </c>
      <c r="E115" s="48">
        <f>S$3</f>
        <v>1851.33</v>
      </c>
      <c r="F115" s="46">
        <f>IF($S$4-AF115&lt;0,1,$S$4-AF115)</f>
        <v>874.5</v>
      </c>
      <c r="G115" s="46">
        <f>IF(AE115-$S$5&lt;0,1,AE115-$S$5)</f>
        <v>270</v>
      </c>
      <c r="H115" s="49">
        <f>IF(D115-F115&lt;0,1,IF(E115-G115&lt;0,-1,IF(D115-F115*2&lt;0,2,IF(E115-G115*2&lt;0,-2,IF(D115-F115*3&lt;0,3,IF(E115-G115*3&lt;0,-3,IF(D115-F115*4&lt;0,4,IF(E115-G115*4&lt;0,-4,-9))))))))</f>
        <v>2</v>
      </c>
      <c r="I115" s="46">
        <f>E115-(ROUNDUP(D115/F115,0)-1)*G115</f>
        <v>1581.33</v>
      </c>
      <c r="J115" s="50"/>
      <c r="K115" s="50"/>
      <c r="L115" s="50"/>
      <c r="M115" s="50"/>
      <c r="N115" s="50"/>
      <c r="O115" s="50"/>
      <c r="P115" s="50"/>
      <c r="Q115" s="51" t="s">
        <v>22</v>
      </c>
      <c r="R115" s="52">
        <v>6</v>
      </c>
      <c r="S115" s="52">
        <v>156</v>
      </c>
      <c r="T115" s="53">
        <v>300</v>
      </c>
      <c r="U115" s="52">
        <v>118</v>
      </c>
      <c r="V115" s="52">
        <v>70</v>
      </c>
      <c r="W115" s="53">
        <v>380</v>
      </c>
      <c r="X115" s="53">
        <f t="shared" si="35"/>
        <v>868</v>
      </c>
      <c r="Y115" s="54">
        <v>7</v>
      </c>
      <c r="Z115" s="54">
        <v>6.3</v>
      </c>
      <c r="AA115" s="54">
        <v>3.8</v>
      </c>
      <c r="AB115" s="55">
        <v>12</v>
      </c>
      <c r="AC115" s="54">
        <f t="shared" si="40"/>
        <v>29.1</v>
      </c>
      <c r="AD115" s="56">
        <f t="shared" ref="AD115:AD121" si="41">ROUND(T115+Y115*($Q$3-1),0)*1.8</f>
        <v>1371.6000000000001</v>
      </c>
      <c r="AE115" s="56">
        <f t="shared" ref="AE115:AE121" si="42">ROUND(U115+Z115*($Q$3-1),0)*1.5</f>
        <v>801</v>
      </c>
      <c r="AF115" s="56">
        <f t="shared" si="39"/>
        <v>481.5</v>
      </c>
      <c r="AG115" s="56">
        <f t="shared" si="36"/>
        <v>1172</v>
      </c>
    </row>
    <row r="116" spans="1:33">
      <c r="A116" s="152"/>
      <c r="B116" s="46">
        <v>2</v>
      </c>
      <c r="C116" s="46" t="s">
        <v>48</v>
      </c>
      <c r="D116" s="48">
        <f t="shared" si="28"/>
        <v>1166.4000000000001</v>
      </c>
      <c r="E116" s="48">
        <f>T$3</f>
        <v>1814.97</v>
      </c>
      <c r="F116" s="46">
        <f>IF($T$4-AF116&lt;0,1,$T$4-AF116)</f>
        <v>948.5</v>
      </c>
      <c r="G116" s="46">
        <f>IF(AE116-$T$5&lt;0,1,AE116-$T$5)</f>
        <v>1</v>
      </c>
      <c r="H116" s="49">
        <f>IF(E116-G116&lt;0,-1,IF(D116-F116&lt;0,1,IF(E116-G116*2&lt;0,-2,IF(D116-F116*2&lt;0,2,IF(E116-G116*3&lt;0,-3,IF(D116-F116*3&lt;0,3,IF(E116-G116*4&lt;0,-4,-9)))))))</f>
        <v>2</v>
      </c>
      <c r="I116" s="46">
        <f>E116-ROUNDUP(D116/F116,0)*G116</f>
        <v>1812.97</v>
      </c>
      <c r="J116" s="50"/>
      <c r="K116" s="50"/>
      <c r="L116" s="50"/>
      <c r="M116" s="50"/>
      <c r="N116" s="50"/>
      <c r="O116" s="50"/>
      <c r="P116" s="50"/>
      <c r="Q116" s="51" t="s">
        <v>28</v>
      </c>
      <c r="R116" s="52">
        <v>5</v>
      </c>
      <c r="S116" s="52">
        <v>120</v>
      </c>
      <c r="T116" s="52">
        <v>120</v>
      </c>
      <c r="U116" s="52">
        <v>72</v>
      </c>
      <c r="V116" s="52">
        <v>49</v>
      </c>
      <c r="W116" s="52">
        <v>105</v>
      </c>
      <c r="X116" s="52">
        <f t="shared" si="35"/>
        <v>346</v>
      </c>
      <c r="Y116" s="54">
        <v>8</v>
      </c>
      <c r="Z116" s="54">
        <v>4.8</v>
      </c>
      <c r="AA116" s="54">
        <v>3.3</v>
      </c>
      <c r="AB116" s="54">
        <v>7</v>
      </c>
      <c r="AC116" s="54">
        <f t="shared" si="40"/>
        <v>23.1</v>
      </c>
      <c r="AD116" s="56">
        <f t="shared" si="41"/>
        <v>1166.4000000000001</v>
      </c>
      <c r="AE116" s="56">
        <f t="shared" si="42"/>
        <v>583.5</v>
      </c>
      <c r="AF116" s="56">
        <f t="shared" si="39"/>
        <v>400.5</v>
      </c>
      <c r="AG116" s="56">
        <f t="shared" si="36"/>
        <v>567</v>
      </c>
    </row>
    <row r="117" spans="1:33">
      <c r="A117" s="152"/>
      <c r="B117" s="46">
        <v>3</v>
      </c>
      <c r="C117" s="46" t="s">
        <v>144</v>
      </c>
      <c r="D117" s="48">
        <f t="shared" si="28"/>
        <v>1393.2</v>
      </c>
      <c r="E117" s="48">
        <f>U$3</f>
        <v>1374.61</v>
      </c>
      <c r="F117" s="46">
        <f>IF($U$4-AF117&lt;0,1,$U$4-AF117)</f>
        <v>1104.5</v>
      </c>
      <c r="G117" s="46">
        <f>IF(AE117-$U$5&lt;0,1,AE117-$U$5)</f>
        <v>316.5</v>
      </c>
      <c r="H117" s="49">
        <f>IF(D117-F117&lt;0,1,IF(E117-G117&lt;0,-1,IF(D117-F117*2&lt;0,2,IF(E117-G117*2&lt;0,-2,IF(D117-F117*3&lt;0,3,IF(E117-G117*3&lt;0,-3,IF(D117-F117*4&lt;0,4,IF(E117-G117*4&lt;0,-4,-9))))))))</f>
        <v>2</v>
      </c>
      <c r="I117" s="46">
        <f>E117-(ROUNDUP(D117/F117,0)-1)*G117</f>
        <v>1058.1099999999999</v>
      </c>
      <c r="J117" s="50"/>
      <c r="K117" s="50"/>
      <c r="L117" s="50"/>
      <c r="M117" s="50"/>
      <c r="N117" s="50"/>
      <c r="O117" s="50"/>
      <c r="P117" s="50"/>
      <c r="Q117" s="51" t="s">
        <v>125</v>
      </c>
      <c r="R117" s="52">
        <v>6</v>
      </c>
      <c r="S117" s="52">
        <v>132</v>
      </c>
      <c r="T117" s="52">
        <v>180</v>
      </c>
      <c r="U117" s="52">
        <v>132</v>
      </c>
      <c r="V117" s="52">
        <v>42</v>
      </c>
      <c r="W117" s="52">
        <v>150</v>
      </c>
      <c r="X117" s="52">
        <f t="shared" si="35"/>
        <v>504</v>
      </c>
      <c r="Y117" s="54">
        <v>9</v>
      </c>
      <c r="Z117" s="55">
        <v>6.5</v>
      </c>
      <c r="AA117" s="54">
        <v>2.1</v>
      </c>
      <c r="AB117" s="54">
        <v>7</v>
      </c>
      <c r="AC117" s="54">
        <f t="shared" si="40"/>
        <v>24.6</v>
      </c>
      <c r="AD117" s="56">
        <f t="shared" si="41"/>
        <v>1393.2</v>
      </c>
      <c r="AE117" s="56">
        <f t="shared" si="42"/>
        <v>841.5</v>
      </c>
      <c r="AF117" s="56">
        <f t="shared" si="39"/>
        <v>271.5</v>
      </c>
      <c r="AG117" s="56">
        <f t="shared" si="36"/>
        <v>612</v>
      </c>
    </row>
    <row r="118" spans="1:33">
      <c r="A118" s="152"/>
      <c r="B118" s="46">
        <v>4</v>
      </c>
      <c r="C118" s="46" t="s">
        <v>129</v>
      </c>
      <c r="D118" s="48">
        <f t="shared" si="28"/>
        <v>1238.4000000000001</v>
      </c>
      <c r="E118" s="48">
        <f>V$3</f>
        <v>1536.21</v>
      </c>
      <c r="F118" s="46">
        <f>IF($V$4-AF118&lt;0,1,$V$4-AF118)</f>
        <v>760.5</v>
      </c>
      <c r="G118" s="46">
        <f>IF(AE118-$V$5&lt;0,1,AE118-$V$5)</f>
        <v>1</v>
      </c>
      <c r="H118" s="49">
        <f>IF(E118-G118&lt;0,-1,IF(D118-F118&lt;0,1,IF(E118-G118*2&lt;0,-2,IF(D118-F118*2&lt;0,2,IF(E118-G118*3&lt;0,-3,IF(D118-F118*3&lt;0,3,IF(E118-G118*4&lt;0,-4,-9)))))))</f>
        <v>2</v>
      </c>
      <c r="I118" s="46">
        <f>E118-ROUNDUP(D118/F118,0)*G118</f>
        <v>1534.21</v>
      </c>
      <c r="J118" s="50"/>
      <c r="K118" s="50"/>
      <c r="L118" s="50"/>
      <c r="M118" s="50"/>
      <c r="N118" s="50"/>
      <c r="O118" s="50"/>
      <c r="P118" s="50"/>
      <c r="Q118" s="51" t="s">
        <v>50</v>
      </c>
      <c r="R118" s="52">
        <v>5</v>
      </c>
      <c r="S118" s="52">
        <v>112</v>
      </c>
      <c r="T118" s="52">
        <v>160</v>
      </c>
      <c r="U118" s="52">
        <v>80</v>
      </c>
      <c r="V118" s="52">
        <v>90</v>
      </c>
      <c r="W118" s="52">
        <v>100</v>
      </c>
      <c r="X118" s="52">
        <f t="shared" si="35"/>
        <v>430</v>
      </c>
      <c r="Y118" s="54">
        <v>8</v>
      </c>
      <c r="Z118" s="54">
        <v>5.0999999999999996</v>
      </c>
      <c r="AA118" s="54">
        <v>3.1</v>
      </c>
      <c r="AB118" s="54">
        <v>7</v>
      </c>
      <c r="AC118" s="54">
        <f t="shared" si="40"/>
        <v>23.2</v>
      </c>
      <c r="AD118" s="56">
        <f t="shared" si="41"/>
        <v>1238.4000000000001</v>
      </c>
      <c r="AE118" s="56">
        <f t="shared" si="42"/>
        <v>625.5</v>
      </c>
      <c r="AF118" s="56">
        <f t="shared" si="39"/>
        <v>442.5</v>
      </c>
      <c r="AG118" s="56">
        <f t="shared" si="36"/>
        <v>562</v>
      </c>
    </row>
    <row r="119" spans="1:33">
      <c r="A119" s="152"/>
      <c r="B119" s="46">
        <v>5</v>
      </c>
      <c r="C119" s="46" t="s">
        <v>134</v>
      </c>
      <c r="D119" s="48">
        <f t="shared" si="28"/>
        <v>1312.2</v>
      </c>
      <c r="E119" s="48">
        <f>W$3</f>
        <v>1736.19</v>
      </c>
      <c r="F119" s="46">
        <f>IF($W$4-AF119&lt;0,1,$W$4-AF119)</f>
        <v>901</v>
      </c>
      <c r="G119" s="46">
        <f>IF(AE119-$W$5&lt;0,1,AE119-$W$5)</f>
        <v>437</v>
      </c>
      <c r="H119" s="49">
        <f>IF(D119-F119&lt;0,1,IF(E119-G119&lt;0,-1,IF(D119-F119*2&lt;0,2,IF(E119-G119*2&lt;0,-2,IF(D119-F119*3&lt;0,3,IF(E119-G119*3&lt;0,-3,IF(D119-F119*4&lt;0,4,IF(E119-G119*4&lt;0,-4,-9))))))))</f>
        <v>2</v>
      </c>
      <c r="I119" s="46">
        <f>E119-(ROUNDUP(D119/F119,0)-1)*G119</f>
        <v>1299.19</v>
      </c>
      <c r="J119" s="50"/>
      <c r="K119" s="50"/>
      <c r="L119" s="50"/>
      <c r="M119" s="50"/>
      <c r="N119" s="50"/>
      <c r="O119" s="50"/>
      <c r="P119" s="50"/>
      <c r="Q119" s="51" t="s">
        <v>135</v>
      </c>
      <c r="R119" s="52">
        <v>4</v>
      </c>
      <c r="S119" s="52">
        <v>124</v>
      </c>
      <c r="T119" s="52">
        <v>135</v>
      </c>
      <c r="U119" s="52">
        <v>93</v>
      </c>
      <c r="V119" s="52">
        <v>30</v>
      </c>
      <c r="W119" s="52">
        <v>105</v>
      </c>
      <c r="X119" s="52">
        <f t="shared" si="35"/>
        <v>363</v>
      </c>
      <c r="Y119" s="54">
        <v>9</v>
      </c>
      <c r="Z119" s="54">
        <v>6.1111000000000004</v>
      </c>
      <c r="AA119" s="54">
        <v>2</v>
      </c>
      <c r="AB119" s="54">
        <v>7</v>
      </c>
      <c r="AC119" s="54">
        <f t="shared" si="40"/>
        <v>24.1111</v>
      </c>
      <c r="AD119" s="56">
        <f t="shared" si="41"/>
        <v>1312.2</v>
      </c>
      <c r="AE119" s="56">
        <f t="shared" si="42"/>
        <v>744</v>
      </c>
      <c r="AF119" s="56">
        <f t="shared" si="39"/>
        <v>243</v>
      </c>
      <c r="AG119" s="56">
        <f t="shared" si="36"/>
        <v>567</v>
      </c>
    </row>
    <row r="120" spans="1:33">
      <c r="A120" s="152"/>
      <c r="B120" s="46">
        <v>6</v>
      </c>
      <c r="C120" s="46" t="s">
        <v>52</v>
      </c>
      <c r="D120" s="48">
        <f t="shared" si="28"/>
        <v>1548</v>
      </c>
      <c r="E120" s="48">
        <f>X$3</f>
        <v>1444.3</v>
      </c>
      <c r="F120" s="46">
        <f>IF($X$4-AF120&lt;0,1,$X$4-AF120)</f>
        <v>569.5</v>
      </c>
      <c r="G120" s="46">
        <f>IF(AE120-$X$5&lt;0,1,AE120-$X$5)</f>
        <v>40</v>
      </c>
      <c r="H120" s="49">
        <f>IF(E120-G120&lt;0,-1,IF(D120-F120&lt;0,1,IF(E120-G120*2&lt;0,-2,IF(D120-F120*2&lt;0,2,IF(E120-G120*3&lt;0,-3,IF(D120-F120*3&lt;0,3,IF(E120-G120*4&lt;0,-4,-9)))))))</f>
        <v>3</v>
      </c>
      <c r="I120" s="46">
        <f>E120-ROUNDUP(D120/F120,0)*G120</f>
        <v>1324.3</v>
      </c>
      <c r="J120" s="50"/>
      <c r="K120" s="50"/>
      <c r="L120" s="50"/>
      <c r="M120" s="50"/>
      <c r="N120" s="50"/>
      <c r="O120" s="50"/>
      <c r="P120" s="50"/>
      <c r="Q120" s="51" t="s">
        <v>178</v>
      </c>
      <c r="R120" s="52">
        <v>6</v>
      </c>
      <c r="S120" s="52">
        <v>164</v>
      </c>
      <c r="T120" s="52">
        <v>200</v>
      </c>
      <c r="U120" s="52">
        <v>128</v>
      </c>
      <c r="V120" s="52">
        <v>64</v>
      </c>
      <c r="W120" s="52">
        <v>300</v>
      </c>
      <c r="X120" s="52">
        <f t="shared" si="35"/>
        <v>692</v>
      </c>
      <c r="Y120" s="55">
        <v>10</v>
      </c>
      <c r="Z120" s="54">
        <v>6.3929</v>
      </c>
      <c r="AA120" s="54">
        <v>3.1964000000000001</v>
      </c>
      <c r="AB120" s="54">
        <v>10</v>
      </c>
      <c r="AC120" s="54">
        <f t="shared" si="40"/>
        <v>29.589300000000001</v>
      </c>
      <c r="AD120" s="57">
        <f t="shared" si="41"/>
        <v>1548</v>
      </c>
      <c r="AE120" s="56">
        <f t="shared" si="42"/>
        <v>825</v>
      </c>
      <c r="AF120" s="56">
        <f t="shared" si="39"/>
        <v>412.5</v>
      </c>
      <c r="AG120" s="56">
        <f t="shared" si="36"/>
        <v>960</v>
      </c>
    </row>
    <row r="121" spans="1:33">
      <c r="A121" s="153"/>
      <c r="B121" s="46">
        <v>7</v>
      </c>
      <c r="C121" s="46" t="s">
        <v>182</v>
      </c>
      <c r="D121" s="48">
        <f t="shared" si="28"/>
        <v>1206</v>
      </c>
      <c r="E121" s="48">
        <f>Y$3</f>
        <v>1736.19</v>
      </c>
      <c r="F121" s="46">
        <f>IF($Y$4-AF121&lt;0,1,$Y$4-AF121)</f>
        <v>901</v>
      </c>
      <c r="G121" s="46">
        <f>IF(AE121-$Y$5&lt;0,1,AE121-$Y$5)</f>
        <v>410</v>
      </c>
      <c r="H121" s="49">
        <f>IF(D121-F121&lt;0,1,IF(E121-G121&lt;0,-1,IF(D121-F121*2&lt;0,2,IF(E121-G121*2&lt;0,-2,IF(D121-F121*3&lt;0,3,IF(E121-G121*3&lt;0,-3,IF(D121-F121*4&lt;0,4,IF(E121-G121*4&lt;0,-4,-9))))))))</f>
        <v>2</v>
      </c>
      <c r="I121" s="46">
        <f>E121-(ROUNDUP(D121/F121,0)-1)*G121</f>
        <v>1326.19</v>
      </c>
      <c r="J121" s="50"/>
      <c r="K121" s="50"/>
      <c r="L121" s="50"/>
      <c r="M121" s="50"/>
      <c r="N121" s="50"/>
      <c r="O121" s="50"/>
      <c r="P121" s="50"/>
      <c r="Q121" s="51" t="s">
        <v>60</v>
      </c>
      <c r="R121" s="52">
        <v>5</v>
      </c>
      <c r="S121" s="52">
        <v>176</v>
      </c>
      <c r="T121" s="52">
        <v>10</v>
      </c>
      <c r="U121" s="52">
        <v>10</v>
      </c>
      <c r="V121" s="52">
        <v>10</v>
      </c>
      <c r="W121" s="52">
        <v>0</v>
      </c>
      <c r="X121" s="52">
        <f t="shared" si="35"/>
        <v>30</v>
      </c>
      <c r="Y121" s="55">
        <v>10</v>
      </c>
      <c r="Z121" s="55">
        <v>7.0909000000000004</v>
      </c>
      <c r="AA121" s="54">
        <v>2.2955000000000001</v>
      </c>
      <c r="AB121" s="55">
        <v>21</v>
      </c>
      <c r="AC121" s="55">
        <f t="shared" si="40"/>
        <v>40.386400000000002</v>
      </c>
      <c r="AD121" s="57">
        <f t="shared" si="41"/>
        <v>1206</v>
      </c>
      <c r="AE121" s="57">
        <f t="shared" si="42"/>
        <v>717</v>
      </c>
      <c r="AF121" s="56">
        <f t="shared" si="39"/>
        <v>243</v>
      </c>
      <c r="AG121" s="56">
        <f t="shared" si="36"/>
        <v>1386</v>
      </c>
    </row>
    <row r="122" spans="1:33" ht="13.5" customHeight="1">
      <c r="A122" s="151" t="s">
        <v>104</v>
      </c>
      <c r="B122" s="6">
        <v>1</v>
      </c>
      <c r="C122" s="6" t="s">
        <v>184</v>
      </c>
      <c r="D122" s="48">
        <f t="shared" si="28"/>
        <v>1143</v>
      </c>
      <c r="E122" s="48">
        <f>S$3</f>
        <v>1851.33</v>
      </c>
      <c r="F122" s="46">
        <f>IF($S$4-AF122&lt;0,1,$S$4-AF122)</f>
        <v>970.8</v>
      </c>
      <c r="G122" s="46">
        <f>IF(AE122-$S$5&lt;0,1,AE122-$S$5)</f>
        <v>430.20000000000005</v>
      </c>
      <c r="H122" s="49">
        <f>IF(D122-F122&lt;0,1,IF(E122-G122&lt;0,-1,IF(D122-F122*2&lt;0,2,IF(E122-G122*2&lt;0,-2,IF(D122-F122*3&lt;0,3,IF(E122-G122*3&lt;0,-3,IF(D122-F122*4&lt;0,4,IF(E122-G122*4&lt;0,-4,-9))))))))</f>
        <v>2</v>
      </c>
      <c r="I122" s="46">
        <f>E122-(ROUNDUP(D122/F122,0)-1)*G122</f>
        <v>1421.1299999999999</v>
      </c>
      <c r="J122" s="50"/>
      <c r="K122" s="50"/>
      <c r="L122" s="50"/>
      <c r="M122" s="50"/>
      <c r="N122" s="50"/>
      <c r="O122" s="50"/>
      <c r="P122" s="50"/>
      <c r="Q122" s="58" t="s">
        <v>22</v>
      </c>
      <c r="R122" s="59">
        <v>6</v>
      </c>
      <c r="S122" s="59">
        <v>156</v>
      </c>
      <c r="T122" s="60">
        <v>300</v>
      </c>
      <c r="U122" s="59">
        <v>118</v>
      </c>
      <c r="V122" s="59">
        <v>70</v>
      </c>
      <c r="W122" s="60">
        <v>380</v>
      </c>
      <c r="X122" s="60">
        <f t="shared" si="35"/>
        <v>868</v>
      </c>
      <c r="Y122" s="54">
        <v>7</v>
      </c>
      <c r="Z122" s="54">
        <v>6.3</v>
      </c>
      <c r="AA122" s="54">
        <v>3.8</v>
      </c>
      <c r="AB122" s="55">
        <v>12</v>
      </c>
      <c r="AC122" s="54">
        <f t="shared" si="40"/>
        <v>29.1</v>
      </c>
      <c r="AD122" s="61">
        <f t="shared" ref="AD122:AD128" si="43">ROUND(T122+Y122*($Q$3-1),0)*1.5</f>
        <v>1143</v>
      </c>
      <c r="AE122" s="61">
        <f t="shared" ref="AE122:AE128" si="44">ROUND(U122+Z122*($Q$3-1),0)*1.8</f>
        <v>961.2</v>
      </c>
      <c r="AF122" s="61">
        <f t="shared" ref="AF122:AF128" si="45">ROUND(V122+AA122*($Q$3-1),0)*1.2</f>
        <v>385.2</v>
      </c>
      <c r="AG122" s="61">
        <f t="shared" si="36"/>
        <v>1172</v>
      </c>
    </row>
    <row r="123" spans="1:33">
      <c r="A123" s="152"/>
      <c r="B123" s="6">
        <v>2</v>
      </c>
      <c r="C123" s="6" t="s">
        <v>145</v>
      </c>
      <c r="D123" s="48">
        <f t="shared" si="28"/>
        <v>972</v>
      </c>
      <c r="E123" s="48">
        <f>T$3</f>
        <v>1814.97</v>
      </c>
      <c r="F123" s="46">
        <f>IF($T$4-AF123&lt;0,1,$T$4-AF123)</f>
        <v>1019</v>
      </c>
      <c r="G123" s="46">
        <f>IF(AE123-$T$5&lt;0,1,AE123-$T$5)</f>
        <v>1</v>
      </c>
      <c r="H123" s="49">
        <f>IF(E123-G123&lt;0,-1,IF(D123-F123&lt;0,1,IF(E123-G123*2&lt;0,-2,IF(D123-F123*2&lt;0,2,IF(E123-G123*3&lt;0,-3,IF(D123-F123*3&lt;0,3,IF(E123-G123*4&lt;0,-4,-9)))))))</f>
        <v>1</v>
      </c>
      <c r="I123" s="46">
        <f>E123-ROUNDUP(D123/F123,0)*G123</f>
        <v>1813.97</v>
      </c>
      <c r="J123" s="50"/>
      <c r="K123" s="50"/>
      <c r="L123" s="50"/>
      <c r="M123" s="50"/>
      <c r="N123" s="50"/>
      <c r="O123" s="50"/>
      <c r="P123" s="50"/>
      <c r="Q123" s="58" t="s">
        <v>54</v>
      </c>
      <c r="R123" s="59">
        <v>4</v>
      </c>
      <c r="S123" s="59">
        <v>116</v>
      </c>
      <c r="T123" s="59">
        <v>120</v>
      </c>
      <c r="U123" s="59">
        <v>88</v>
      </c>
      <c r="V123" s="59">
        <v>51</v>
      </c>
      <c r="W123" s="59">
        <v>75</v>
      </c>
      <c r="X123" s="59">
        <f t="shared" si="35"/>
        <v>334</v>
      </c>
      <c r="Y123" s="54">
        <v>8</v>
      </c>
      <c r="Z123" s="54">
        <v>5.9</v>
      </c>
      <c r="AA123" s="54">
        <v>3.4</v>
      </c>
      <c r="AB123" s="54">
        <v>5</v>
      </c>
      <c r="AC123" s="54">
        <f t="shared" si="40"/>
        <v>22.3</v>
      </c>
      <c r="AD123" s="61">
        <f t="shared" si="43"/>
        <v>972</v>
      </c>
      <c r="AE123" s="61">
        <f t="shared" si="44"/>
        <v>858.6</v>
      </c>
      <c r="AF123" s="61">
        <f t="shared" si="45"/>
        <v>330</v>
      </c>
      <c r="AG123" s="61">
        <f t="shared" si="36"/>
        <v>405</v>
      </c>
    </row>
    <row r="124" spans="1:33">
      <c r="A124" s="152"/>
      <c r="B124" s="6">
        <v>3</v>
      </c>
      <c r="C124" s="6" t="s">
        <v>6</v>
      </c>
      <c r="D124" s="48">
        <f t="shared" si="28"/>
        <v>873</v>
      </c>
      <c r="E124" s="48">
        <f>U$3</f>
        <v>1374.61</v>
      </c>
      <c r="F124" s="46">
        <f>IF($U$4-AF124&lt;0,1,$U$4-AF124)</f>
        <v>903.2</v>
      </c>
      <c r="G124" s="46">
        <f>IF(AE124-$U$5&lt;0,1,AE124-$U$5)</f>
        <v>184.20000000000005</v>
      </c>
      <c r="H124" s="49">
        <f>IF(D124-F124&lt;0,1,IF(E124-G124&lt;0,-1,IF(D124-F124*2&lt;0,2,IF(E124-G124*2&lt;0,-2,IF(D124-F124*3&lt;0,3,IF(E124-G124*3&lt;0,-3,IF(D124-F124*4&lt;0,4,IF(E124-G124*4&lt;0,-4,-9))))))))</f>
        <v>1</v>
      </c>
      <c r="I124" s="46">
        <f>E124-(ROUNDUP(D124/F124,0)-1)*G124</f>
        <v>1374.61</v>
      </c>
      <c r="J124" s="50"/>
      <c r="K124" s="50"/>
      <c r="L124" s="50"/>
      <c r="M124" s="50"/>
      <c r="N124" s="50"/>
      <c r="O124" s="50"/>
      <c r="P124" s="50"/>
      <c r="Q124" s="58" t="s">
        <v>54</v>
      </c>
      <c r="R124" s="59">
        <v>4</v>
      </c>
      <c r="S124" s="59">
        <v>120</v>
      </c>
      <c r="T124" s="59">
        <v>120</v>
      </c>
      <c r="U124" s="59">
        <v>110</v>
      </c>
      <c r="V124" s="60">
        <v>110</v>
      </c>
      <c r="W124" s="59">
        <v>150</v>
      </c>
      <c r="X124" s="59">
        <f t="shared" si="35"/>
        <v>490</v>
      </c>
      <c r="Y124" s="54">
        <v>7</v>
      </c>
      <c r="Z124" s="54">
        <v>4.3</v>
      </c>
      <c r="AA124" s="54">
        <v>4.3</v>
      </c>
      <c r="AB124" s="54">
        <v>7</v>
      </c>
      <c r="AC124" s="54">
        <f t="shared" si="40"/>
        <v>22.6</v>
      </c>
      <c r="AD124" s="61">
        <f t="shared" si="43"/>
        <v>873</v>
      </c>
      <c r="AE124" s="61">
        <f t="shared" si="44"/>
        <v>709.2</v>
      </c>
      <c r="AF124" s="61">
        <f t="shared" si="45"/>
        <v>472.79999999999995</v>
      </c>
      <c r="AG124" s="61">
        <f t="shared" si="36"/>
        <v>612</v>
      </c>
    </row>
    <row r="125" spans="1:33">
      <c r="A125" s="152"/>
      <c r="B125" s="6">
        <v>4</v>
      </c>
      <c r="C125" s="6" t="s">
        <v>7</v>
      </c>
      <c r="D125" s="48">
        <f t="shared" si="28"/>
        <v>1071</v>
      </c>
      <c r="E125" s="48">
        <f>V$3</f>
        <v>1536.21</v>
      </c>
      <c r="F125" s="46">
        <f>IF($V$4-AF125&lt;0,1,$V$4-AF125)</f>
        <v>774.6</v>
      </c>
      <c r="G125" s="46">
        <f>IF(AE125-$V$5&lt;0,1,AE125-$V$5)</f>
        <v>1</v>
      </c>
      <c r="H125" s="49">
        <f>IF(E125-G125&lt;0,-1,IF(D125-F125&lt;0,1,IF(E125-G125*2&lt;0,-2,IF(D125-F125*2&lt;0,2,IF(E125-G125*3&lt;0,-3,IF(D125-F125*3&lt;0,3,IF(E125-G125*4&lt;0,-4,-9)))))))</f>
        <v>2</v>
      </c>
      <c r="I125" s="46">
        <f>E125-ROUNDUP(D125/F125,0)*G125</f>
        <v>1534.21</v>
      </c>
      <c r="J125" s="50"/>
      <c r="K125" s="50"/>
      <c r="L125" s="50"/>
      <c r="M125" s="50"/>
      <c r="N125" s="50"/>
      <c r="O125" s="50"/>
      <c r="P125" s="50"/>
      <c r="Q125" s="58" t="s">
        <v>17</v>
      </c>
      <c r="R125" s="59">
        <v>5</v>
      </c>
      <c r="S125" s="59">
        <v>120</v>
      </c>
      <c r="T125" s="59">
        <v>120</v>
      </c>
      <c r="U125" s="59">
        <v>100</v>
      </c>
      <c r="V125" s="59">
        <v>80</v>
      </c>
      <c r="W125" s="59">
        <v>100</v>
      </c>
      <c r="X125" s="59">
        <f t="shared" si="35"/>
        <v>400</v>
      </c>
      <c r="Y125" s="54">
        <v>9</v>
      </c>
      <c r="Z125" s="54">
        <v>5.0892999999999997</v>
      </c>
      <c r="AA125" s="54">
        <v>4.1963999999999997</v>
      </c>
      <c r="AB125" s="54">
        <v>7</v>
      </c>
      <c r="AC125" s="55">
        <f t="shared" si="40"/>
        <v>25.285699999999999</v>
      </c>
      <c r="AD125" s="61">
        <f t="shared" si="43"/>
        <v>1071</v>
      </c>
      <c r="AE125" s="61">
        <f t="shared" si="44"/>
        <v>784.80000000000007</v>
      </c>
      <c r="AF125" s="61">
        <f t="shared" si="45"/>
        <v>428.4</v>
      </c>
      <c r="AG125" s="61">
        <f t="shared" si="36"/>
        <v>562</v>
      </c>
    </row>
    <row r="126" spans="1:33">
      <c r="A126" s="152"/>
      <c r="B126" s="6">
        <v>5</v>
      </c>
      <c r="C126" s="62" t="s">
        <v>146</v>
      </c>
      <c r="D126" s="48">
        <f t="shared" si="28"/>
        <v>1032</v>
      </c>
      <c r="E126" s="48">
        <f>W$3</f>
        <v>1736.19</v>
      </c>
      <c r="F126" s="46">
        <f>IF($W$4-AF126&lt;0,1,$W$4-AF126)</f>
        <v>875.2</v>
      </c>
      <c r="G126" s="46">
        <f>IF(AE126-$W$5&lt;0,1,AE126-$W$5)</f>
        <v>1163.6000000000001</v>
      </c>
      <c r="H126" s="49">
        <f>IF(D126-F126&lt;0,1,IF(E126-G126&lt;0,-1,IF(D126-F126*2&lt;0,2,IF(E126-G126*2&lt;0,-2,IF(D126-F126*3&lt;0,3,IF(E126-G126*3&lt;0,-3,IF(D126-F126*4&lt;0,4,IF(E126-G126*4&lt;0,-4,-9))))))))</f>
        <v>2</v>
      </c>
      <c r="I126" s="46">
        <f>E126-(ROUNDUP(D126/F126,0)-1)*G126</f>
        <v>572.58999999999992</v>
      </c>
      <c r="J126" s="50"/>
      <c r="K126" s="50"/>
      <c r="L126" s="50"/>
      <c r="M126" s="50"/>
      <c r="N126" s="50"/>
      <c r="O126" s="50"/>
      <c r="P126" s="50"/>
      <c r="Q126" s="58" t="s">
        <v>142</v>
      </c>
      <c r="R126" s="59">
        <v>6</v>
      </c>
      <c r="S126" s="59">
        <v>156</v>
      </c>
      <c r="T126" s="59">
        <v>160</v>
      </c>
      <c r="U126" s="60">
        <v>190</v>
      </c>
      <c r="V126" s="59">
        <v>52</v>
      </c>
      <c r="W126" s="59">
        <v>300</v>
      </c>
      <c r="X126" s="60">
        <f t="shared" si="35"/>
        <v>702</v>
      </c>
      <c r="Y126" s="54">
        <v>8</v>
      </c>
      <c r="Z126" s="55">
        <v>9.5</v>
      </c>
      <c r="AA126" s="54">
        <v>2.6</v>
      </c>
      <c r="AB126" s="54">
        <v>8</v>
      </c>
      <c r="AC126" s="54">
        <f t="shared" si="40"/>
        <v>28.1</v>
      </c>
      <c r="AD126" s="61">
        <f t="shared" si="43"/>
        <v>1032</v>
      </c>
      <c r="AE126" s="63">
        <f t="shared" si="44"/>
        <v>1470.6000000000001</v>
      </c>
      <c r="AF126" s="61">
        <f t="shared" si="45"/>
        <v>268.8</v>
      </c>
      <c r="AG126" s="61">
        <f t="shared" si="36"/>
        <v>828</v>
      </c>
    </row>
    <row r="127" spans="1:33">
      <c r="A127" s="152"/>
      <c r="B127" s="6">
        <v>6</v>
      </c>
      <c r="C127" s="62" t="s">
        <v>147</v>
      </c>
      <c r="D127" s="48">
        <f t="shared" si="28"/>
        <v>1260</v>
      </c>
      <c r="E127" s="48">
        <f>X$3</f>
        <v>1444.3</v>
      </c>
      <c r="F127" s="46">
        <f>IF($X$4-AF127&lt;0,1,$X$4-AF127)</f>
        <v>569.20000000000005</v>
      </c>
      <c r="G127" s="46">
        <f>IF(AE127-$X$5&lt;0,1,AE127-$X$5)</f>
        <v>327.40000000000009</v>
      </c>
      <c r="H127" s="49">
        <f>IF(E127-G127&lt;0,-1,IF(D127-F127&lt;0,1,IF(E127-G127*2&lt;0,-2,IF(D127-F127*2&lt;0,2,IF(E127-G127*3&lt;0,-3,IF(D127-F127*3&lt;0,3,IF(E127-G127*4&lt;0,-4,-9)))))))</f>
        <v>3</v>
      </c>
      <c r="I127" s="46">
        <f>E127-ROUNDUP(D127/F127,0)*G127</f>
        <v>462.09999999999968</v>
      </c>
      <c r="J127" s="50"/>
      <c r="K127" s="50"/>
      <c r="L127" s="50"/>
      <c r="M127" s="50"/>
      <c r="N127" s="50"/>
      <c r="O127" s="50"/>
      <c r="P127" s="50"/>
      <c r="Q127" s="58" t="s">
        <v>185</v>
      </c>
      <c r="R127" s="59">
        <v>6</v>
      </c>
      <c r="S127" s="59">
        <v>180</v>
      </c>
      <c r="T127" s="59">
        <v>180</v>
      </c>
      <c r="U127" s="60">
        <v>150</v>
      </c>
      <c r="V127" s="59">
        <v>80</v>
      </c>
      <c r="W127" s="60">
        <v>360</v>
      </c>
      <c r="X127" s="60">
        <f t="shared" si="35"/>
        <v>770</v>
      </c>
      <c r="Y127" s="55">
        <v>10</v>
      </c>
      <c r="Z127" s="55">
        <v>7.0857000000000001</v>
      </c>
      <c r="AA127" s="54">
        <v>4</v>
      </c>
      <c r="AB127" s="55">
        <v>12</v>
      </c>
      <c r="AC127" s="55">
        <f t="shared" si="40"/>
        <v>33.085700000000003</v>
      </c>
      <c r="AD127" s="63">
        <f t="shared" si="43"/>
        <v>1260</v>
      </c>
      <c r="AE127" s="63">
        <f t="shared" si="44"/>
        <v>1112.4000000000001</v>
      </c>
      <c r="AF127" s="61">
        <f t="shared" si="45"/>
        <v>412.8</v>
      </c>
      <c r="AG127" s="61">
        <f t="shared" si="36"/>
        <v>1152</v>
      </c>
    </row>
    <row r="128" spans="1:33">
      <c r="A128" s="153"/>
      <c r="B128" s="6">
        <v>7</v>
      </c>
      <c r="C128" s="62" t="s">
        <v>27</v>
      </c>
      <c r="D128" s="48">
        <f t="shared" si="28"/>
        <v>1638</v>
      </c>
      <c r="E128" s="48">
        <f>Y$3</f>
        <v>1736.19</v>
      </c>
      <c r="F128" s="46">
        <f>IF($Y$4-AF128&lt;0,1,$Y$4-AF128)</f>
        <v>782.8</v>
      </c>
      <c r="G128" s="46">
        <f>IF(AE128-$Y$5&lt;0,1,AE128-$Y$5)</f>
        <v>634.4</v>
      </c>
      <c r="H128" s="49">
        <f>IF(D128-F128&lt;0,1,IF(E128-G128&lt;0,-1,IF(D128-F128*2&lt;0,2,IF(E128-G128*2&lt;0,-2,IF(D128-F128*3&lt;0,3,IF(E128-G128*3&lt;0,-3,IF(D128-F128*4&lt;0,4,IF(E128-G128*4&lt;0,-4,-9))))))))</f>
        <v>3</v>
      </c>
      <c r="I128" s="46">
        <f>E128-(ROUNDUP(D128/F128,0)-1)*G128</f>
        <v>467.3900000000001</v>
      </c>
      <c r="J128" s="50"/>
      <c r="K128" s="50"/>
      <c r="L128" s="50"/>
      <c r="M128" s="50"/>
      <c r="N128" s="50"/>
      <c r="O128" s="50"/>
      <c r="P128" s="50"/>
      <c r="Q128" s="58" t="s">
        <v>28</v>
      </c>
      <c r="R128" s="59">
        <v>5</v>
      </c>
      <c r="S128" s="59">
        <v>164</v>
      </c>
      <c r="T128" s="60">
        <v>300</v>
      </c>
      <c r="U128" s="59">
        <v>120</v>
      </c>
      <c r="V128" s="59">
        <v>70</v>
      </c>
      <c r="W128" s="59">
        <v>200</v>
      </c>
      <c r="X128" s="59">
        <f t="shared" si="35"/>
        <v>690</v>
      </c>
      <c r="Y128" s="55">
        <v>12</v>
      </c>
      <c r="Z128" s="54">
        <v>6.1</v>
      </c>
      <c r="AA128" s="54">
        <v>3.5</v>
      </c>
      <c r="AB128" s="54">
        <v>8</v>
      </c>
      <c r="AC128" s="54">
        <f t="shared" si="40"/>
        <v>29.6</v>
      </c>
      <c r="AD128" s="63">
        <f t="shared" si="43"/>
        <v>1638</v>
      </c>
      <c r="AE128" s="61">
        <f t="shared" si="44"/>
        <v>941.4</v>
      </c>
      <c r="AF128" s="61">
        <f t="shared" si="45"/>
        <v>361.2</v>
      </c>
      <c r="AG128" s="61">
        <f t="shared" si="36"/>
        <v>728</v>
      </c>
    </row>
    <row r="129" spans="1:33" ht="13.5" customHeight="1">
      <c r="A129" s="151" t="s">
        <v>20</v>
      </c>
      <c r="B129" s="6">
        <v>1</v>
      </c>
      <c r="C129" s="6" t="s">
        <v>20</v>
      </c>
      <c r="D129" s="48">
        <f t="shared" si="28"/>
        <v>1644.8000000000002</v>
      </c>
      <c r="E129" s="48">
        <f>S$3</f>
        <v>1851.33</v>
      </c>
      <c r="F129" s="46">
        <f>IF($S$4-AF129&lt;0,1,$S$4-AF129)</f>
        <v>838.5</v>
      </c>
      <c r="G129" s="46">
        <f>IF(AE129-$S$5&lt;0,1,AE129-$S$5)</f>
        <v>175.5</v>
      </c>
      <c r="H129" s="49">
        <f>IF(D129-F129&lt;0,1,IF(E129-G129&lt;0,-1,IF(D129-F129*2&lt;0,2,IF(E129-G129*2&lt;0,-2,IF(D129-F129*3&lt;0,3,IF(E129-G129*3&lt;0,-3,IF(D129-F129*4&lt;0,4,IF(E129-G129*4&lt;0,-4,-9))))))))</f>
        <v>2</v>
      </c>
      <c r="I129" s="46">
        <f>E129-(ROUNDUP(D129/F129,0)-1)*G129</f>
        <v>1675.83</v>
      </c>
      <c r="J129" s="50"/>
      <c r="K129" s="50"/>
      <c r="L129" s="50"/>
      <c r="M129" s="50"/>
      <c r="N129" s="50"/>
      <c r="O129" s="50"/>
      <c r="P129" s="50"/>
      <c r="Q129" s="58" t="s">
        <v>181</v>
      </c>
      <c r="R129" s="59">
        <v>6</v>
      </c>
      <c r="S129" s="59">
        <v>176</v>
      </c>
      <c r="T129" s="60">
        <v>500</v>
      </c>
      <c r="U129" s="60">
        <v>200</v>
      </c>
      <c r="V129" s="60">
        <v>180</v>
      </c>
      <c r="W129" s="60">
        <v>680</v>
      </c>
      <c r="X129" s="60">
        <f t="shared" si="35"/>
        <v>1560</v>
      </c>
      <c r="Y129" s="54">
        <v>8</v>
      </c>
      <c r="Z129" s="54">
        <v>4.0999999999999996</v>
      </c>
      <c r="AA129" s="54">
        <v>2.5</v>
      </c>
      <c r="AB129" s="54">
        <v>8</v>
      </c>
      <c r="AC129" s="54">
        <f t="shared" si="40"/>
        <v>22.6</v>
      </c>
      <c r="AD129" s="61">
        <f t="shared" ref="AD129:AD135" si="46">ROUND(T129+Y129*($Q$3-1),0)*1.6</f>
        <v>1644.8000000000002</v>
      </c>
      <c r="AE129" s="61">
        <f t="shared" ref="AE129:AF135" si="47">ROUND(U129+Z129*($Q$3-1),0)*1.5</f>
        <v>706.5</v>
      </c>
      <c r="AF129" s="61">
        <f t="shared" si="47"/>
        <v>517.5</v>
      </c>
      <c r="AG129" s="61">
        <f t="shared" si="36"/>
        <v>1208</v>
      </c>
    </row>
    <row r="130" spans="1:33">
      <c r="A130" s="152"/>
      <c r="B130" s="6">
        <v>2</v>
      </c>
      <c r="C130" s="6" t="s">
        <v>109</v>
      </c>
      <c r="D130" s="48">
        <f t="shared" si="28"/>
        <v>1113.6000000000001</v>
      </c>
      <c r="E130" s="48">
        <f>T$3</f>
        <v>1814.97</v>
      </c>
      <c r="F130" s="46">
        <f>IF($T$4-AF130&lt;0,1,$T$4-AF130)</f>
        <v>915.5</v>
      </c>
      <c r="G130" s="46">
        <f>IF(AE130-$T$5&lt;0,1,AE130-$T$5)</f>
        <v>1</v>
      </c>
      <c r="H130" s="49">
        <f>IF(E130-G130&lt;0,-1,IF(D130-F130&lt;0,1,IF(E130-G130*2&lt;0,-2,IF(D130-F130*2&lt;0,2,IF(E130-G130*3&lt;0,-3,IF(D130-F130*3&lt;0,3,IF(E130-G130*4&lt;0,-4,-9)))))))</f>
        <v>2</v>
      </c>
      <c r="I130" s="46">
        <f>E130-ROUNDUP(D130/F130,0)*G130</f>
        <v>1812.97</v>
      </c>
      <c r="J130" s="50"/>
      <c r="K130" s="50"/>
      <c r="L130" s="50"/>
      <c r="M130" s="50"/>
      <c r="N130" s="50"/>
      <c r="O130" s="50"/>
      <c r="P130" s="50"/>
      <c r="Q130" s="58" t="s">
        <v>28</v>
      </c>
      <c r="R130" s="59">
        <v>3</v>
      </c>
      <c r="S130" s="59">
        <v>120</v>
      </c>
      <c r="T130" s="60">
        <v>300</v>
      </c>
      <c r="U130" s="60">
        <v>180</v>
      </c>
      <c r="V130" s="60">
        <v>150</v>
      </c>
      <c r="W130" s="60">
        <v>410</v>
      </c>
      <c r="X130" s="60">
        <f t="shared" ref="X130:X141" si="48">W130+V130+U130+T130</f>
        <v>1040</v>
      </c>
      <c r="Y130" s="54">
        <v>6</v>
      </c>
      <c r="Z130" s="54">
        <v>4.0999999999999996</v>
      </c>
      <c r="AA130" s="54">
        <v>2.1</v>
      </c>
      <c r="AB130" s="54">
        <v>6</v>
      </c>
      <c r="AC130" s="54">
        <f t="shared" si="40"/>
        <v>18.2</v>
      </c>
      <c r="AD130" s="61">
        <f t="shared" si="46"/>
        <v>1113.6000000000001</v>
      </c>
      <c r="AE130" s="61">
        <f t="shared" si="47"/>
        <v>676.5</v>
      </c>
      <c r="AF130" s="61">
        <f t="shared" si="47"/>
        <v>433.5</v>
      </c>
      <c r="AG130" s="61">
        <f t="shared" ref="AG130:AG141" si="49">ROUND(W130+AB130*($Q$3-1),0)</f>
        <v>806</v>
      </c>
    </row>
    <row r="131" spans="1:33">
      <c r="A131" s="152"/>
      <c r="B131" s="6">
        <v>3</v>
      </c>
      <c r="C131" s="6" t="s">
        <v>148</v>
      </c>
      <c r="D131" s="48">
        <f t="shared" si="28"/>
        <v>1166.4000000000001</v>
      </c>
      <c r="E131" s="48">
        <f>U$3</f>
        <v>1374.61</v>
      </c>
      <c r="F131" s="46">
        <f>IF($U$4-AF131&lt;0,1,$U$4-AF131)</f>
        <v>1085</v>
      </c>
      <c r="G131" s="46">
        <f>IF(AE131-$U$5&lt;0,1,AE131-$U$5)</f>
        <v>154.5</v>
      </c>
      <c r="H131" s="49">
        <f>IF(D131-F131&lt;0,1,IF(E131-G131&lt;0,-1,IF(D131-F131*2&lt;0,2,IF(E131-G131*2&lt;0,-2,IF(D131-F131*3&lt;0,3,IF(E131-G131*3&lt;0,-3,IF(D131-F131*4&lt;0,4,IF(E131-G131*4&lt;0,-4,-9))))))))</f>
        <v>2</v>
      </c>
      <c r="I131" s="46">
        <f>E131-(ROUNDUP(D131/F131,0)-1)*G131</f>
        <v>1220.1099999999999</v>
      </c>
      <c r="J131" s="50"/>
      <c r="K131" s="50"/>
      <c r="L131" s="50"/>
      <c r="M131" s="50"/>
      <c r="N131" s="50"/>
      <c r="O131" s="50"/>
      <c r="P131" s="50"/>
      <c r="Q131" s="58" t="s">
        <v>140</v>
      </c>
      <c r="R131" s="59">
        <v>4</v>
      </c>
      <c r="S131" s="59">
        <v>124</v>
      </c>
      <c r="T131" s="59">
        <v>135</v>
      </c>
      <c r="U131" s="59">
        <v>84</v>
      </c>
      <c r="V131" s="59">
        <v>36</v>
      </c>
      <c r="W131" s="59">
        <v>105</v>
      </c>
      <c r="X131" s="59">
        <f t="shared" si="48"/>
        <v>360</v>
      </c>
      <c r="Y131" s="54">
        <v>9</v>
      </c>
      <c r="Z131" s="54">
        <v>5.5892999999999997</v>
      </c>
      <c r="AA131" s="54">
        <v>2.3929</v>
      </c>
      <c r="AB131" s="54">
        <v>7</v>
      </c>
      <c r="AC131" s="54">
        <f t="shared" si="40"/>
        <v>23.982199999999999</v>
      </c>
      <c r="AD131" s="61">
        <f t="shared" si="46"/>
        <v>1166.4000000000001</v>
      </c>
      <c r="AE131" s="61">
        <f t="shared" si="47"/>
        <v>679.5</v>
      </c>
      <c r="AF131" s="61">
        <f t="shared" si="47"/>
        <v>291</v>
      </c>
      <c r="AG131" s="61">
        <f t="shared" si="49"/>
        <v>567</v>
      </c>
    </row>
    <row r="132" spans="1:33">
      <c r="A132" s="152"/>
      <c r="B132" s="6">
        <v>4</v>
      </c>
      <c r="C132" s="6" t="s">
        <v>149</v>
      </c>
      <c r="D132" s="48">
        <f t="shared" si="28"/>
        <v>915.2</v>
      </c>
      <c r="E132" s="48">
        <f>V$3</f>
        <v>1536.21</v>
      </c>
      <c r="F132" s="46">
        <f>IF($V$4-AF132&lt;0,1,$V$4-AF132)</f>
        <v>765</v>
      </c>
      <c r="G132" s="46">
        <f>IF(AE132-$V$5&lt;0,1,AE132-$V$5)</f>
        <v>1</v>
      </c>
      <c r="H132" s="49">
        <f>IF(E132-G132&lt;0,-1,IF(D132-F132&lt;0,1,IF(E132-G132*2&lt;0,-2,IF(D132-F132*2&lt;0,2,IF(E132-G132*3&lt;0,-3,IF(D132-F132*3&lt;0,3,IF(E132-G132*4&lt;0,-4,-9)))))))</f>
        <v>2</v>
      </c>
      <c r="I132" s="46">
        <f>E132-ROUNDUP(D132/F132,0)*G132</f>
        <v>1534.21</v>
      </c>
      <c r="J132" s="50"/>
      <c r="K132" s="50"/>
      <c r="L132" s="50"/>
      <c r="M132" s="50"/>
      <c r="N132" s="50"/>
      <c r="O132" s="50"/>
      <c r="P132" s="50"/>
      <c r="Q132" s="58" t="s">
        <v>54</v>
      </c>
      <c r="R132" s="59">
        <v>5</v>
      </c>
      <c r="S132" s="59">
        <v>104</v>
      </c>
      <c r="T132" s="59">
        <v>110</v>
      </c>
      <c r="U132" s="59">
        <v>80</v>
      </c>
      <c r="V132" s="59">
        <v>54</v>
      </c>
      <c r="W132" s="59">
        <v>120</v>
      </c>
      <c r="X132" s="59">
        <f t="shared" si="48"/>
        <v>364</v>
      </c>
      <c r="Y132" s="54">
        <v>7</v>
      </c>
      <c r="Z132" s="54">
        <v>4.2</v>
      </c>
      <c r="AA132" s="54">
        <v>3.6</v>
      </c>
      <c r="AB132" s="54">
        <v>7</v>
      </c>
      <c r="AC132" s="54">
        <f t="shared" si="40"/>
        <v>21.8</v>
      </c>
      <c r="AD132" s="61">
        <f t="shared" si="46"/>
        <v>915.2</v>
      </c>
      <c r="AE132" s="61">
        <f t="shared" si="47"/>
        <v>535.5</v>
      </c>
      <c r="AF132" s="61">
        <f t="shared" si="47"/>
        <v>438</v>
      </c>
      <c r="AG132" s="61">
        <f t="shared" si="49"/>
        <v>582</v>
      </c>
    </row>
    <row r="133" spans="1:33">
      <c r="A133" s="152"/>
      <c r="B133" s="6">
        <v>5</v>
      </c>
      <c r="C133" s="6" t="s">
        <v>182</v>
      </c>
      <c r="D133" s="48">
        <f t="shared" si="28"/>
        <v>1072</v>
      </c>
      <c r="E133" s="48">
        <f>W$3</f>
        <v>1736.19</v>
      </c>
      <c r="F133" s="46">
        <f>IF($W$4-AF133&lt;0,1,$W$4-AF133)</f>
        <v>901</v>
      </c>
      <c r="G133" s="46">
        <f>IF(AE133-$W$5&lt;0,1,AE133-$W$5)</f>
        <v>410</v>
      </c>
      <c r="H133" s="49">
        <f>IF(D133-F133&lt;0,1,IF(E133-G133&lt;0,-1,IF(D133-F133*2&lt;0,2,IF(E133-G133*2&lt;0,-2,IF(D133-F133*3&lt;0,3,IF(E133-G133*3&lt;0,-3,IF(D133-F133*4&lt;0,4,IF(E133-G133*4&lt;0,-4,-9))))))))</f>
        <v>2</v>
      </c>
      <c r="I133" s="46">
        <f>E133-(ROUNDUP(D133/F133,0)-1)*G133</f>
        <v>1326.19</v>
      </c>
      <c r="J133" s="50"/>
      <c r="K133" s="50"/>
      <c r="L133" s="50"/>
      <c r="M133" s="50"/>
      <c r="N133" s="50"/>
      <c r="O133" s="50"/>
      <c r="P133" s="50"/>
      <c r="Q133" s="58" t="s">
        <v>60</v>
      </c>
      <c r="R133" s="59">
        <v>5</v>
      </c>
      <c r="S133" s="59">
        <v>176</v>
      </c>
      <c r="T133" s="59">
        <v>10</v>
      </c>
      <c r="U133" s="59">
        <v>10</v>
      </c>
      <c r="V133" s="59">
        <v>10</v>
      </c>
      <c r="W133" s="59">
        <v>0</v>
      </c>
      <c r="X133" s="59">
        <f t="shared" si="48"/>
        <v>30</v>
      </c>
      <c r="Y133" s="55">
        <v>10</v>
      </c>
      <c r="Z133" s="55">
        <v>7.0909000000000004</v>
      </c>
      <c r="AA133" s="54">
        <v>2.2955000000000001</v>
      </c>
      <c r="AB133" s="55">
        <v>21</v>
      </c>
      <c r="AC133" s="55">
        <f t="shared" si="40"/>
        <v>40.386400000000002</v>
      </c>
      <c r="AD133" s="63">
        <f t="shared" si="46"/>
        <v>1072</v>
      </c>
      <c r="AE133" s="63">
        <f t="shared" si="47"/>
        <v>717</v>
      </c>
      <c r="AF133" s="61">
        <f t="shared" si="47"/>
        <v>243</v>
      </c>
      <c r="AG133" s="61">
        <f t="shared" si="49"/>
        <v>1386</v>
      </c>
    </row>
    <row r="134" spans="1:33">
      <c r="A134" s="152"/>
      <c r="B134" s="6">
        <v>6</v>
      </c>
      <c r="C134" s="62" t="s">
        <v>146</v>
      </c>
      <c r="D134" s="48">
        <f t="shared" si="28"/>
        <v>1100.8</v>
      </c>
      <c r="E134" s="48">
        <f>X$3</f>
        <v>1444.3</v>
      </c>
      <c r="F134" s="46">
        <f>IF($X$4-AF134&lt;0,1,$X$4-AF134)</f>
        <v>646</v>
      </c>
      <c r="G134" s="46">
        <f>IF(AE134-$X$5&lt;0,1,AE134-$X$5)</f>
        <v>440.5</v>
      </c>
      <c r="H134" s="49">
        <f>IF(E134-G134&lt;0,-1,IF(D134-F134&lt;0,1,IF(E134-G134*2&lt;0,-2,IF(D134-F134*2&lt;0,2,IF(E134-G134*3&lt;0,-3,IF(D134-F134*3&lt;0,3,IF(E134-G134*4&lt;0,-4,-9)))))))</f>
        <v>2</v>
      </c>
      <c r="I134" s="46">
        <f>E134-ROUNDUP(D134/F134,0)*G134</f>
        <v>563.29999999999995</v>
      </c>
      <c r="J134" s="50"/>
      <c r="K134" s="50"/>
      <c r="L134" s="50"/>
      <c r="M134" s="50"/>
      <c r="N134" s="50"/>
      <c r="O134" s="50"/>
      <c r="P134" s="50"/>
      <c r="Q134" s="58" t="s">
        <v>142</v>
      </c>
      <c r="R134" s="59">
        <v>6</v>
      </c>
      <c r="S134" s="59">
        <v>156</v>
      </c>
      <c r="T134" s="59">
        <v>160</v>
      </c>
      <c r="U134" s="60">
        <v>190</v>
      </c>
      <c r="V134" s="59">
        <v>52</v>
      </c>
      <c r="W134" s="59">
        <v>300</v>
      </c>
      <c r="X134" s="60">
        <f t="shared" si="48"/>
        <v>702</v>
      </c>
      <c r="Y134" s="54">
        <v>8</v>
      </c>
      <c r="Z134" s="55">
        <v>9.5</v>
      </c>
      <c r="AA134" s="54">
        <v>2.6</v>
      </c>
      <c r="AB134" s="54">
        <v>8</v>
      </c>
      <c r="AC134" s="54">
        <f t="shared" si="40"/>
        <v>28.1</v>
      </c>
      <c r="AD134" s="61">
        <f t="shared" si="46"/>
        <v>1100.8</v>
      </c>
      <c r="AE134" s="63">
        <f t="shared" si="47"/>
        <v>1225.5</v>
      </c>
      <c r="AF134" s="61">
        <f t="shared" si="47"/>
        <v>336</v>
      </c>
      <c r="AG134" s="61">
        <f t="shared" si="49"/>
        <v>828</v>
      </c>
    </row>
    <row r="135" spans="1:33">
      <c r="A135" s="153"/>
      <c r="B135" s="6">
        <v>7</v>
      </c>
      <c r="C135" s="6" t="s">
        <v>58</v>
      </c>
      <c r="D135" s="48">
        <f t="shared" si="28"/>
        <v>1238.4000000000001</v>
      </c>
      <c r="E135" s="48">
        <f>Y$3</f>
        <v>1736.19</v>
      </c>
      <c r="F135" s="46">
        <f>IF($Y$4-AF135&lt;0,1,$Y$4-AF135)</f>
        <v>692.5</v>
      </c>
      <c r="G135" s="46">
        <f>IF(AE135-$Y$5&lt;0,1,AE135-$Y$5)</f>
        <v>453.5</v>
      </c>
      <c r="H135" s="49">
        <f>IF(D135-F135&lt;0,1,IF(E135-G135&lt;0,-1,IF(D135-F135*2&lt;0,2,IF(E135-G135*2&lt;0,-2,IF(D135-F135*3&lt;0,3,IF(E135-G135*3&lt;0,-3,IF(D135-F135*4&lt;0,4,IF(E135-G135*4&lt;0,-4,-9))))))))</f>
        <v>2</v>
      </c>
      <c r="I135" s="46">
        <f>E135-(ROUNDUP(D135/F135,0)-1)*G135</f>
        <v>1282.69</v>
      </c>
      <c r="J135" s="50"/>
      <c r="K135" s="50"/>
      <c r="L135" s="50"/>
      <c r="M135" s="50"/>
      <c r="N135" s="50"/>
      <c r="O135" s="50"/>
      <c r="P135" s="50"/>
      <c r="Q135" s="58" t="s">
        <v>59</v>
      </c>
      <c r="R135" s="59">
        <v>5</v>
      </c>
      <c r="S135" s="59">
        <v>164</v>
      </c>
      <c r="T135" s="59">
        <v>180</v>
      </c>
      <c r="U135" s="59">
        <v>118</v>
      </c>
      <c r="V135" s="59">
        <v>70</v>
      </c>
      <c r="W135" s="60">
        <v>330</v>
      </c>
      <c r="X135" s="59">
        <f t="shared" si="48"/>
        <v>698</v>
      </c>
      <c r="Y135" s="54">
        <v>9</v>
      </c>
      <c r="Z135" s="54">
        <v>5.9</v>
      </c>
      <c r="AA135" s="54">
        <v>3.5</v>
      </c>
      <c r="AB135" s="55">
        <v>11</v>
      </c>
      <c r="AC135" s="54">
        <f t="shared" si="40"/>
        <v>29.4</v>
      </c>
      <c r="AD135" s="61">
        <f t="shared" si="46"/>
        <v>1238.4000000000001</v>
      </c>
      <c r="AE135" s="61">
        <f t="shared" si="47"/>
        <v>760.5</v>
      </c>
      <c r="AF135" s="61">
        <f t="shared" si="47"/>
        <v>451.5</v>
      </c>
      <c r="AG135" s="61">
        <f t="shared" si="49"/>
        <v>1056</v>
      </c>
    </row>
    <row r="136" spans="1:33" ht="13.5" customHeight="1">
      <c r="A136" s="151" t="s">
        <v>68</v>
      </c>
      <c r="B136" s="6">
        <v>1</v>
      </c>
      <c r="C136" s="62" t="s">
        <v>68</v>
      </c>
      <c r="D136" s="48">
        <f t="shared" si="28"/>
        <v>2415</v>
      </c>
      <c r="E136" s="48">
        <f>S$3</f>
        <v>1851.33</v>
      </c>
      <c r="F136" s="46">
        <f>IF($S$4-AF136&lt;0,1,$S$4-AF136)</f>
        <v>811.5</v>
      </c>
      <c r="G136" s="46">
        <f>IF(AE136-$S$5&lt;0,1,AE136-$S$5)</f>
        <v>1</v>
      </c>
      <c r="H136" s="49">
        <f>IF(D136-F136&lt;0,1,IF(E136-G136&lt;0,-1,IF(D136-F136*2&lt;0,2,IF(E136-G136*2&lt;0,-2,IF(D136-F136*3&lt;0,3,IF(E136-G136*3&lt;0,-3,IF(D136-F136*4&lt;0,4,IF(E136-G136*4&lt;0,-4,-9))))))))</f>
        <v>3</v>
      </c>
      <c r="I136" s="46">
        <f>E136-(ROUNDUP(D136/F136,0)-1)*G136</f>
        <v>1849.33</v>
      </c>
      <c r="J136" s="50"/>
      <c r="K136" s="50"/>
      <c r="L136" s="50"/>
      <c r="M136" s="50"/>
      <c r="N136" s="50"/>
      <c r="O136" s="50"/>
      <c r="P136" s="50"/>
      <c r="Q136" s="58" t="s">
        <v>3</v>
      </c>
      <c r="R136" s="59">
        <v>6</v>
      </c>
      <c r="S136" s="59">
        <v>196</v>
      </c>
      <c r="T136" s="60">
        <v>240</v>
      </c>
      <c r="U136" s="59">
        <v>102</v>
      </c>
      <c r="V136" s="59">
        <v>92</v>
      </c>
      <c r="W136" s="60">
        <v>420</v>
      </c>
      <c r="X136" s="60">
        <f t="shared" si="48"/>
        <v>854</v>
      </c>
      <c r="Y136" s="55">
        <v>11</v>
      </c>
      <c r="Z136" s="54">
        <v>5.0999999999999996</v>
      </c>
      <c r="AA136" s="54">
        <v>4.0999999999999996</v>
      </c>
      <c r="AB136" s="55">
        <v>15</v>
      </c>
      <c r="AC136" s="55">
        <f t="shared" si="40"/>
        <v>35.200000000000003</v>
      </c>
      <c r="AD136" s="63">
        <f t="shared" ref="AD136:AD141" si="50">ROUND(T136+Y136*($Q$3-1),0)*2.5</f>
        <v>2415</v>
      </c>
      <c r="AE136" s="61">
        <f t="shared" ref="AE136:AE141" si="51">ROUND(U136+Z136*($Q$3-1),0)</f>
        <v>439</v>
      </c>
      <c r="AF136" s="61">
        <f t="shared" ref="AF136:AF141" si="52">ROUND(V136+AA136*($Q$3-1),0)*1.5</f>
        <v>544.5</v>
      </c>
      <c r="AG136" s="61">
        <f t="shared" si="49"/>
        <v>1410</v>
      </c>
    </row>
    <row r="137" spans="1:33">
      <c r="A137" s="152"/>
      <c r="B137" s="6">
        <v>2</v>
      </c>
      <c r="C137" s="6" t="s">
        <v>134</v>
      </c>
      <c r="D137" s="48">
        <f t="shared" si="28"/>
        <v>1822.5</v>
      </c>
      <c r="E137" s="48">
        <f>T$3</f>
        <v>1814.97</v>
      </c>
      <c r="F137" s="46">
        <f>IF($T$4-AF137&lt;0,1,$T$4-AF137)</f>
        <v>1106</v>
      </c>
      <c r="G137" s="46">
        <f>IF(AE137-$T$5&lt;0,1,AE137-$T$5)</f>
        <v>1</v>
      </c>
      <c r="H137" s="49">
        <f>IF(E137-G137&lt;0,-1,IF(D137-F137&lt;0,1,IF(E137-G137*2&lt;0,-2,IF(D137-F137*2&lt;0,2,IF(E137-G137*3&lt;0,-3,IF(D137-F137*3&lt;0,3,IF(E137-G137*4&lt;0,-4,-9)))))))</f>
        <v>2</v>
      </c>
      <c r="I137" s="46">
        <f>E137-ROUNDUP(D137/F137,0)*G137</f>
        <v>1812.97</v>
      </c>
      <c r="J137" s="50"/>
      <c r="K137" s="50"/>
      <c r="L137" s="50"/>
      <c r="M137" s="50"/>
      <c r="N137" s="50"/>
      <c r="O137" s="50"/>
      <c r="P137" s="50"/>
      <c r="Q137" s="58" t="s">
        <v>135</v>
      </c>
      <c r="R137" s="59">
        <v>4</v>
      </c>
      <c r="S137" s="59">
        <v>124</v>
      </c>
      <c r="T137" s="59">
        <v>135</v>
      </c>
      <c r="U137" s="59">
        <v>93</v>
      </c>
      <c r="V137" s="59">
        <v>30</v>
      </c>
      <c r="W137" s="59">
        <v>105</v>
      </c>
      <c r="X137" s="59">
        <f t="shared" si="48"/>
        <v>363</v>
      </c>
      <c r="Y137" s="54">
        <v>9</v>
      </c>
      <c r="Z137" s="54">
        <v>6.1111000000000004</v>
      </c>
      <c r="AA137" s="54">
        <v>2</v>
      </c>
      <c r="AB137" s="54">
        <v>7</v>
      </c>
      <c r="AC137" s="54">
        <f t="shared" si="40"/>
        <v>24.1111</v>
      </c>
      <c r="AD137" s="61">
        <f t="shared" si="50"/>
        <v>1822.5</v>
      </c>
      <c r="AE137" s="61">
        <f t="shared" si="51"/>
        <v>496</v>
      </c>
      <c r="AF137" s="61">
        <f t="shared" si="52"/>
        <v>243</v>
      </c>
      <c r="AG137" s="61">
        <f t="shared" si="49"/>
        <v>567</v>
      </c>
    </row>
    <row r="138" spans="1:33">
      <c r="A138" s="152"/>
      <c r="B138" s="6">
        <v>3</v>
      </c>
      <c r="C138" s="6" t="s">
        <v>71</v>
      </c>
      <c r="D138" s="48">
        <f t="shared" ref="D138:D201" si="53">AD138</f>
        <v>1620</v>
      </c>
      <c r="E138" s="48">
        <f>U$3</f>
        <v>1374.61</v>
      </c>
      <c r="F138" s="46">
        <f>IF($U$4-AF138&lt;0,1,$U$4-AF138)</f>
        <v>938</v>
      </c>
      <c r="G138" s="46">
        <f>IF(AE138-$U$5&lt;0,1,AE138-$U$5)</f>
        <v>1</v>
      </c>
      <c r="H138" s="49">
        <f>IF(D138-F138&lt;0,1,IF(E138-G138&lt;0,-1,IF(D138-F138*2&lt;0,2,IF(E138-G138*2&lt;0,-2,IF(D138-F138*3&lt;0,3,IF(E138-G138*3&lt;0,-3,IF(D138-F138*4&lt;0,4,IF(E138-G138*4&lt;0,-4,-9))))))))</f>
        <v>2</v>
      </c>
      <c r="I138" s="46">
        <f>E138-(ROUNDUP(D138/F138,0)-1)*G138</f>
        <v>1373.61</v>
      </c>
      <c r="J138" s="50"/>
      <c r="K138" s="50"/>
      <c r="L138" s="50"/>
      <c r="M138" s="50"/>
      <c r="N138" s="50"/>
      <c r="O138" s="50"/>
      <c r="P138" s="50"/>
      <c r="Q138" s="58" t="s">
        <v>138</v>
      </c>
      <c r="R138" s="59">
        <v>4</v>
      </c>
      <c r="S138" s="59">
        <v>112</v>
      </c>
      <c r="T138" s="59">
        <v>120</v>
      </c>
      <c r="U138" s="59">
        <v>63</v>
      </c>
      <c r="V138" s="59">
        <v>54</v>
      </c>
      <c r="W138" s="59">
        <v>90</v>
      </c>
      <c r="X138" s="59">
        <f t="shared" si="48"/>
        <v>327</v>
      </c>
      <c r="Y138" s="54">
        <v>8</v>
      </c>
      <c r="Z138" s="54">
        <v>4.2</v>
      </c>
      <c r="AA138" s="54">
        <v>3.6</v>
      </c>
      <c r="AB138" s="54">
        <v>6</v>
      </c>
      <c r="AC138" s="54">
        <f t="shared" si="40"/>
        <v>21.8</v>
      </c>
      <c r="AD138" s="61">
        <f t="shared" si="50"/>
        <v>1620</v>
      </c>
      <c r="AE138" s="61">
        <f t="shared" si="51"/>
        <v>340</v>
      </c>
      <c r="AF138" s="61">
        <f t="shared" si="52"/>
        <v>438</v>
      </c>
      <c r="AG138" s="61">
        <f t="shared" si="49"/>
        <v>486</v>
      </c>
    </row>
    <row r="139" spans="1:33">
      <c r="A139" s="152"/>
      <c r="B139" s="6">
        <v>4</v>
      </c>
      <c r="C139" s="6" t="s">
        <v>150</v>
      </c>
      <c r="D139" s="48">
        <f t="shared" si="53"/>
        <v>1487.5</v>
      </c>
      <c r="E139" s="48">
        <f>V$3</f>
        <v>1536.21</v>
      </c>
      <c r="F139" s="46">
        <f>IF($V$4-AF139&lt;0,1,$V$4-AF139)</f>
        <v>925.5</v>
      </c>
      <c r="G139" s="46">
        <f>IF(AE139-$V$5&lt;0,1,AE139-$V$5)</f>
        <v>1</v>
      </c>
      <c r="H139" s="49">
        <f>IF(E139-G139&lt;0,-1,IF(D139-F139&lt;0,1,IF(E139-G139*2&lt;0,-2,IF(D139-F139*2&lt;0,2,IF(E139-G139*3&lt;0,-3,IF(D139-F139*3&lt;0,3,IF(E139-G139*4&lt;0,-4,-9)))))))</f>
        <v>2</v>
      </c>
      <c r="I139" s="46">
        <f>E139-ROUNDUP(D139/F139,0)*G139</f>
        <v>1534.21</v>
      </c>
      <c r="J139" s="50"/>
      <c r="K139" s="50"/>
      <c r="L139" s="50"/>
      <c r="M139" s="50"/>
      <c r="N139" s="50"/>
      <c r="O139" s="50"/>
      <c r="P139" s="50"/>
      <c r="Q139" s="58" t="s">
        <v>56</v>
      </c>
      <c r="R139" s="59">
        <v>5</v>
      </c>
      <c r="S139" s="59">
        <v>116</v>
      </c>
      <c r="T139" s="59">
        <v>1</v>
      </c>
      <c r="U139" s="59">
        <v>1</v>
      </c>
      <c r="V139" s="59">
        <v>1</v>
      </c>
      <c r="W139" s="59">
        <v>1</v>
      </c>
      <c r="X139" s="59">
        <f t="shared" si="48"/>
        <v>4</v>
      </c>
      <c r="Y139" s="54">
        <v>9</v>
      </c>
      <c r="Z139" s="54">
        <v>4.2857000000000003</v>
      </c>
      <c r="AA139" s="54">
        <v>2.7856999999999998</v>
      </c>
      <c r="AB139" s="55">
        <v>13</v>
      </c>
      <c r="AC139" s="55">
        <f t="shared" si="40"/>
        <v>29.071400000000001</v>
      </c>
      <c r="AD139" s="61">
        <f t="shared" si="50"/>
        <v>1487.5</v>
      </c>
      <c r="AE139" s="61">
        <f t="shared" si="51"/>
        <v>284</v>
      </c>
      <c r="AF139" s="61">
        <f t="shared" si="52"/>
        <v>277.5</v>
      </c>
      <c r="AG139" s="61">
        <f t="shared" si="49"/>
        <v>859</v>
      </c>
    </row>
    <row r="140" spans="1:33">
      <c r="A140" s="152"/>
      <c r="B140" s="6">
        <v>5</v>
      </c>
      <c r="C140" s="62" t="s">
        <v>1</v>
      </c>
      <c r="D140" s="48">
        <f t="shared" si="53"/>
        <v>1505</v>
      </c>
      <c r="E140" s="48">
        <f>W$3</f>
        <v>1736.19</v>
      </c>
      <c r="F140" s="46">
        <f>IF($W$4-AF140&lt;0,1,$W$4-AF140)</f>
        <v>389.5</v>
      </c>
      <c r="G140" s="46">
        <f>IF(AE140-$W$5&lt;0,1,AE140-$W$5)</f>
        <v>1</v>
      </c>
      <c r="H140" s="49">
        <f>IF(D140-F140&lt;0,1,IF(E140-G140&lt;0,-1,IF(D140-F140*2&lt;0,2,IF(E140-G140*2&lt;0,-2,IF(D140-F140*3&lt;0,3,IF(E140-G140*3&lt;0,-3,IF(D140-F140*4&lt;0,4,IF(E140-G140*4&lt;0,-4,-9))))))))</f>
        <v>4</v>
      </c>
      <c r="I140" s="46">
        <f>E140-(ROUNDUP(D140/F140,0)-1)*G140</f>
        <v>1733.19</v>
      </c>
      <c r="J140" s="50"/>
      <c r="K140" s="50"/>
      <c r="L140" s="50"/>
      <c r="M140" s="50"/>
      <c r="N140" s="50"/>
      <c r="O140" s="50"/>
      <c r="P140" s="50"/>
      <c r="Q140" s="58" t="s">
        <v>45</v>
      </c>
      <c r="R140" s="59">
        <v>6</v>
      </c>
      <c r="S140" s="59">
        <v>156</v>
      </c>
      <c r="T140" s="59">
        <v>140</v>
      </c>
      <c r="U140" s="59">
        <v>80</v>
      </c>
      <c r="V140" s="60">
        <v>120</v>
      </c>
      <c r="W140" s="60">
        <v>450</v>
      </c>
      <c r="X140" s="60">
        <f t="shared" si="48"/>
        <v>790</v>
      </c>
      <c r="Y140" s="54">
        <v>7</v>
      </c>
      <c r="Z140" s="54">
        <v>3.1</v>
      </c>
      <c r="AA140" s="55">
        <v>5.8</v>
      </c>
      <c r="AB140" s="55">
        <v>11</v>
      </c>
      <c r="AC140" s="54">
        <f t="shared" si="40"/>
        <v>26.900000000000002</v>
      </c>
      <c r="AD140" s="61">
        <f t="shared" si="50"/>
        <v>1505</v>
      </c>
      <c r="AE140" s="61">
        <f t="shared" si="51"/>
        <v>285</v>
      </c>
      <c r="AF140" s="61">
        <f t="shared" si="52"/>
        <v>754.5</v>
      </c>
      <c r="AG140" s="61">
        <f t="shared" si="49"/>
        <v>1176</v>
      </c>
    </row>
    <row r="141" spans="1:33">
      <c r="A141" s="152"/>
      <c r="B141" s="6">
        <v>6</v>
      </c>
      <c r="C141" s="62" t="s">
        <v>73</v>
      </c>
      <c r="D141" s="48">
        <f t="shared" si="53"/>
        <v>1695</v>
      </c>
      <c r="E141" s="48">
        <f>X$3</f>
        <v>1444.3</v>
      </c>
      <c r="F141" s="46">
        <f>IF($X$4-AF141&lt;0,1,$X$4-AF141)</f>
        <v>454</v>
      </c>
      <c r="G141" s="46">
        <f>IF(AE141-$X$5&lt;0,1,AE141-$X$5)</f>
        <v>1</v>
      </c>
      <c r="H141" s="49">
        <f>IF(E141-G141&lt;0,-1,IF(D141-F141&lt;0,1,IF(E141-G141*2&lt;0,-2,IF(D141-F141*2&lt;0,2,IF(E141-G141*3&lt;0,-3,IF(D141-F141*3&lt;0,3,IF(E141-G141*4&lt;0,-4,-9)))))))</f>
        <v>-9</v>
      </c>
      <c r="I141" s="46">
        <f>E141-ROUNDUP(D141/F141,0)*G141</f>
        <v>1440.3</v>
      </c>
      <c r="J141" s="50"/>
      <c r="K141" s="50"/>
      <c r="L141" s="50"/>
      <c r="M141" s="50"/>
      <c r="N141" s="50"/>
      <c r="O141" s="50"/>
      <c r="P141" s="50"/>
      <c r="Q141" s="58" t="s">
        <v>60</v>
      </c>
      <c r="R141" s="59">
        <v>6</v>
      </c>
      <c r="S141" s="59">
        <v>164</v>
      </c>
      <c r="T141" s="59">
        <v>150</v>
      </c>
      <c r="U141" s="59">
        <v>96</v>
      </c>
      <c r="V141" s="59">
        <v>82</v>
      </c>
      <c r="W141" s="60">
        <v>480</v>
      </c>
      <c r="X141" s="60">
        <f t="shared" si="48"/>
        <v>808</v>
      </c>
      <c r="Y141" s="54">
        <v>8</v>
      </c>
      <c r="Z141" s="54">
        <v>4.5</v>
      </c>
      <c r="AA141" s="54">
        <v>4.0968</v>
      </c>
      <c r="AB141" s="55">
        <v>12</v>
      </c>
      <c r="AC141" s="54">
        <f t="shared" si="40"/>
        <v>28.596800000000002</v>
      </c>
      <c r="AD141" s="63">
        <f t="shared" si="50"/>
        <v>1695</v>
      </c>
      <c r="AE141" s="61">
        <f t="shared" si="51"/>
        <v>393</v>
      </c>
      <c r="AF141" s="61">
        <f t="shared" si="52"/>
        <v>528</v>
      </c>
      <c r="AG141" s="61">
        <f t="shared" si="49"/>
        <v>1272</v>
      </c>
    </row>
    <row r="142" spans="1:33">
      <c r="A142" s="153"/>
      <c r="B142" s="6"/>
      <c r="C142" s="62"/>
      <c r="D142" s="48">
        <f t="shared" si="53"/>
        <v>0</v>
      </c>
      <c r="E142" s="48">
        <f>Y$3</f>
        <v>1736.19</v>
      </c>
      <c r="F142" s="46">
        <f>IF($Y$4-AF142&lt;0,1,$Y$4-AF142)</f>
        <v>1144</v>
      </c>
      <c r="G142" s="46">
        <f>IF(AE142-$Y$5&lt;0,1,AE142-$Y$5)</f>
        <v>1</v>
      </c>
      <c r="H142" s="49">
        <f>IF(D142-F142&lt;0,1,IF(E142-G142&lt;0,-1,IF(D142-F142*2&lt;0,2,IF(E142-G142*2&lt;0,-2,IF(D142-F142*3&lt;0,3,IF(E142-G142*3&lt;0,-3,IF(D142-F142*4&lt;0,4,IF(E142-G142*4&lt;0,-4,-9))))))))</f>
        <v>1</v>
      </c>
      <c r="I142" s="46">
        <f>E142-(ROUNDUP(D142/F142,0)-1)*G142</f>
        <v>1737.19</v>
      </c>
      <c r="J142" s="50"/>
      <c r="K142" s="50"/>
      <c r="L142" s="50"/>
      <c r="M142" s="50"/>
      <c r="N142" s="50"/>
      <c r="O142" s="50"/>
      <c r="P142" s="50"/>
      <c r="Q142" s="58"/>
      <c r="R142" s="59"/>
      <c r="S142" s="59"/>
      <c r="T142" s="59"/>
      <c r="U142" s="59"/>
      <c r="V142" s="59"/>
      <c r="W142" s="60"/>
      <c r="X142" s="60"/>
      <c r="Y142" s="54"/>
      <c r="Z142" s="54"/>
      <c r="AA142" s="54"/>
      <c r="AB142" s="55"/>
      <c r="AC142" s="54"/>
      <c r="AD142" s="63"/>
      <c r="AE142" s="61"/>
      <c r="AF142" s="61"/>
      <c r="AG142" s="61"/>
    </row>
    <row r="143" spans="1:33" ht="13.5" customHeight="1">
      <c r="A143" s="151" t="s">
        <v>151</v>
      </c>
      <c r="B143" s="6">
        <v>1</v>
      </c>
      <c r="C143" s="62" t="s">
        <v>151</v>
      </c>
      <c r="D143" s="48">
        <f t="shared" si="53"/>
        <v>1176</v>
      </c>
      <c r="E143" s="48">
        <f>S$3</f>
        <v>1851.33</v>
      </c>
      <c r="F143" s="46">
        <f>IF($S$4-AF143&lt;0,1,$S$4-AF143)</f>
        <v>260</v>
      </c>
      <c r="G143" s="46">
        <f>IF(AE143-$S$5&lt;0,1,AE143-$S$5)</f>
        <v>112.20000000000005</v>
      </c>
      <c r="H143" s="49">
        <f>IF(D143-F143&lt;0,1,IF(E143-G143&lt;0,-1,IF(D143-F143*2&lt;0,2,IF(E143-G143*2&lt;0,-2,IF(D143-F143*3&lt;0,3,IF(E143-G143*3&lt;0,-3,IF(D143-F143*4&lt;0,4,IF(E143-G143*4&lt;0,-4,-9))))))))</f>
        <v>-9</v>
      </c>
      <c r="I143" s="46">
        <f>E143-(ROUNDUP(D143/F143,0)-1)*G143</f>
        <v>1402.5299999999997</v>
      </c>
      <c r="J143" s="50"/>
      <c r="K143" s="50"/>
      <c r="L143" s="50"/>
      <c r="M143" s="50"/>
      <c r="N143" s="50"/>
      <c r="O143" s="50"/>
      <c r="P143" s="50"/>
      <c r="Q143" s="58" t="s">
        <v>152</v>
      </c>
      <c r="R143" s="59">
        <v>6</v>
      </c>
      <c r="S143" s="59">
        <v>180</v>
      </c>
      <c r="T143" s="59">
        <v>180</v>
      </c>
      <c r="U143" s="59">
        <v>100</v>
      </c>
      <c r="V143" s="60">
        <v>120</v>
      </c>
      <c r="W143" s="60">
        <v>360</v>
      </c>
      <c r="X143" s="60">
        <f t="shared" ref="X143:X174" si="54">W143+V143+U143+T143</f>
        <v>760</v>
      </c>
      <c r="Y143" s="55">
        <v>10</v>
      </c>
      <c r="Z143" s="54">
        <v>4.5814000000000004</v>
      </c>
      <c r="AA143" s="55">
        <v>6.4884000000000004</v>
      </c>
      <c r="AB143" s="55">
        <v>11.9937</v>
      </c>
      <c r="AC143" s="55">
        <f>AB143+AA143+Z143+Y143</f>
        <v>33.063500000000005</v>
      </c>
      <c r="AD143" s="63">
        <f t="shared" ref="AD143:AD149" si="55">ROUND(T143+Y143*($Q$3-1),0)*1.4</f>
        <v>1176</v>
      </c>
      <c r="AE143" s="61">
        <f t="shared" ref="AE143:AE149" si="56">ROUND(U143+Z143*($Q$3-1),0)*1.6</f>
        <v>643.20000000000005</v>
      </c>
      <c r="AF143" s="63">
        <f>ROUND(V143+AA143*($Q$3-1),0)*2</f>
        <v>1096</v>
      </c>
      <c r="AG143" s="61">
        <f t="shared" ref="AG143:AG154" si="57">ROUND(W143+AB143*($Q$3-1),0)</f>
        <v>1152</v>
      </c>
    </row>
    <row r="144" spans="1:33">
      <c r="A144" s="152"/>
      <c r="B144" s="6">
        <v>2</v>
      </c>
      <c r="C144" s="6" t="s">
        <v>148</v>
      </c>
      <c r="D144" s="48">
        <f t="shared" si="53"/>
        <v>1020.5999999999999</v>
      </c>
      <c r="E144" s="48">
        <f>T$3</f>
        <v>1814.97</v>
      </c>
      <c r="F144" s="46">
        <f>IF($T$4-AF144&lt;0,1,$T$4-AF144)</f>
        <v>961</v>
      </c>
      <c r="G144" s="46">
        <f>IF(AE144-$T$5&lt;0,1,AE144-$T$5)</f>
        <v>1</v>
      </c>
      <c r="H144" s="49">
        <f>IF(E144-G144&lt;0,-1,IF(D144-F144&lt;0,1,IF(E144-G144*2&lt;0,-2,IF(D144-F144*2&lt;0,2,IF(E144-G144*3&lt;0,-3,IF(D144-F144*3&lt;0,3,IF(E144-G144*4&lt;0,-4,-9)))))))</f>
        <v>2</v>
      </c>
      <c r="I144" s="46">
        <f>E144-ROUNDUP(D144/F144,0)*G144</f>
        <v>1812.97</v>
      </c>
      <c r="J144" s="50"/>
      <c r="K144" s="50"/>
      <c r="L144" s="50"/>
      <c r="M144" s="50"/>
      <c r="N144" s="50"/>
      <c r="O144" s="50"/>
      <c r="P144" s="50"/>
      <c r="Q144" s="58" t="s">
        <v>140</v>
      </c>
      <c r="R144" s="59">
        <v>4</v>
      </c>
      <c r="S144" s="59">
        <v>124</v>
      </c>
      <c r="T144" s="59">
        <v>135</v>
      </c>
      <c r="U144" s="59">
        <v>84</v>
      </c>
      <c r="V144" s="59">
        <v>36</v>
      </c>
      <c r="W144" s="59">
        <v>105</v>
      </c>
      <c r="X144" s="59">
        <f t="shared" si="54"/>
        <v>360</v>
      </c>
      <c r="Y144" s="54">
        <v>9</v>
      </c>
      <c r="Z144" s="54">
        <v>5.5892999999999997</v>
      </c>
      <c r="AA144" s="54">
        <v>2.3929</v>
      </c>
      <c r="AB144" s="54">
        <v>7</v>
      </c>
      <c r="AC144" s="54">
        <f>AB144+AA144+Z144+Y144</f>
        <v>23.982199999999999</v>
      </c>
      <c r="AD144" s="61">
        <f t="shared" si="55"/>
        <v>1020.5999999999999</v>
      </c>
      <c r="AE144" s="61">
        <f t="shared" si="56"/>
        <v>724.80000000000007</v>
      </c>
      <c r="AF144" s="61">
        <f>ROUND(V144+AA144*($Q$3-1),0)*2</f>
        <v>388</v>
      </c>
      <c r="AG144" s="61">
        <f t="shared" si="57"/>
        <v>567</v>
      </c>
    </row>
    <row r="145" spans="1:33">
      <c r="A145" s="152"/>
      <c r="B145" s="6">
        <v>3</v>
      </c>
      <c r="C145" s="62" t="s">
        <v>126</v>
      </c>
      <c r="D145" s="48">
        <f t="shared" si="53"/>
        <v>879.19999999999993</v>
      </c>
      <c r="E145" s="48">
        <f>U$3</f>
        <v>1374.61</v>
      </c>
      <c r="F145" s="46">
        <f>IF($U$4-AF145&lt;0,1,$U$4-AF145)</f>
        <v>361.79999999999995</v>
      </c>
      <c r="G145" s="46">
        <f>IF(AE145-$U$5&lt;0,1,AE145-$U$5)</f>
        <v>1</v>
      </c>
      <c r="H145" s="49">
        <f>IF(D145-F145&lt;0,1,IF(E145-G145&lt;0,-1,IF(D145-F145*2&lt;0,2,IF(E145-G145*2&lt;0,-2,IF(D145-F145*3&lt;0,3,IF(E145-G145*3&lt;0,-3,IF(D145-F145*4&lt;0,4,IF(E145-G145*4&lt;0,-4,-9))))))))</f>
        <v>3</v>
      </c>
      <c r="I145" s="46">
        <f>E145-(ROUNDUP(D145/F145,0)-1)*G145</f>
        <v>1372.61</v>
      </c>
      <c r="J145" s="50"/>
      <c r="K145" s="50"/>
      <c r="L145" s="50"/>
      <c r="M145" s="50"/>
      <c r="N145" s="50"/>
      <c r="O145" s="50"/>
      <c r="P145" s="50"/>
      <c r="Q145" s="58" t="s">
        <v>153</v>
      </c>
      <c r="R145" s="59">
        <v>5</v>
      </c>
      <c r="S145" s="59">
        <v>124</v>
      </c>
      <c r="T145" s="59">
        <v>100</v>
      </c>
      <c r="U145" s="59">
        <v>1</v>
      </c>
      <c r="V145" s="60">
        <v>100</v>
      </c>
      <c r="W145" s="59">
        <v>120</v>
      </c>
      <c r="X145" s="59">
        <f t="shared" si="54"/>
        <v>321</v>
      </c>
      <c r="Y145" s="54">
        <v>8</v>
      </c>
      <c r="Z145" s="54"/>
      <c r="AA145" s="55">
        <v>5.4726999999999997</v>
      </c>
      <c r="AB145" s="54">
        <v>9</v>
      </c>
      <c r="AC145" s="54">
        <f>AB145+AA145+Z145+Y145</f>
        <v>22.4727</v>
      </c>
      <c r="AD145" s="61">
        <f t="shared" si="55"/>
        <v>879.19999999999993</v>
      </c>
      <c r="AE145" s="61">
        <f t="shared" si="56"/>
        <v>1.6</v>
      </c>
      <c r="AF145" s="63">
        <f>ROUND(V145+AA145*($Q$3-1),0)*2*1.1</f>
        <v>1014.2</v>
      </c>
      <c r="AG145" s="61">
        <f t="shared" si="57"/>
        <v>714</v>
      </c>
    </row>
    <row r="146" spans="1:33">
      <c r="A146" s="152"/>
      <c r="B146" s="6">
        <v>4</v>
      </c>
      <c r="C146" s="6" t="s">
        <v>154</v>
      </c>
      <c r="D146" s="48">
        <f t="shared" si="53"/>
        <v>851.19999999999993</v>
      </c>
      <c r="E146" s="48">
        <f>V$3</f>
        <v>1536.21</v>
      </c>
      <c r="F146" s="46">
        <f>IF($V$4-AF146&lt;0,1,$V$4-AF146)</f>
        <v>319</v>
      </c>
      <c r="G146" s="46">
        <f>IF(AE146-$V$5&lt;0,1,AE146-$V$5)</f>
        <v>1</v>
      </c>
      <c r="H146" s="49">
        <f>IF(E146-G146&lt;0,-1,IF(D146-F146&lt;0,1,IF(E146-G146*2&lt;0,-2,IF(D146-F146*2&lt;0,2,IF(E146-G146*3&lt;0,-3,IF(D146-F146*3&lt;0,3,IF(E146-G146*4&lt;0,-4,-9)))))))</f>
        <v>3</v>
      </c>
      <c r="I146" s="46">
        <f>E146-ROUNDUP(D146/F146,0)*G146</f>
        <v>1533.21</v>
      </c>
      <c r="J146" s="50"/>
      <c r="K146" s="50"/>
      <c r="L146" s="50"/>
      <c r="M146" s="50"/>
      <c r="N146" s="50"/>
      <c r="O146" s="50"/>
      <c r="P146" s="50"/>
      <c r="Q146" s="58" t="s">
        <v>110</v>
      </c>
      <c r="R146" s="59">
        <v>4</v>
      </c>
      <c r="S146" s="59">
        <v>112</v>
      </c>
      <c r="T146" s="59">
        <v>80</v>
      </c>
      <c r="U146" s="59">
        <v>75</v>
      </c>
      <c r="V146" s="60">
        <v>105</v>
      </c>
      <c r="W146" s="59">
        <v>80</v>
      </c>
      <c r="X146" s="59">
        <f t="shared" si="54"/>
        <v>340</v>
      </c>
      <c r="Y146" s="54">
        <v>8</v>
      </c>
      <c r="Z146" s="54">
        <v>3.9</v>
      </c>
      <c r="AA146" s="55">
        <v>5.0999999999999996</v>
      </c>
      <c r="AB146" s="54">
        <v>7</v>
      </c>
      <c r="AC146" s="54">
        <f>AB146+AA146+Z146+Y146</f>
        <v>24</v>
      </c>
      <c r="AD146" s="61">
        <f t="shared" si="55"/>
        <v>851.19999999999993</v>
      </c>
      <c r="AE146" s="61">
        <f t="shared" si="56"/>
        <v>531.20000000000005</v>
      </c>
      <c r="AF146" s="63">
        <f>ROUND(V146+AA146*($Q$3-1),0)*2</f>
        <v>884</v>
      </c>
      <c r="AG146" s="61">
        <f t="shared" si="57"/>
        <v>542</v>
      </c>
    </row>
    <row r="147" spans="1:33">
      <c r="A147" s="152"/>
      <c r="B147" s="6">
        <v>5</v>
      </c>
      <c r="C147" s="6" t="s">
        <v>205</v>
      </c>
      <c r="D147" s="48">
        <f t="shared" si="53"/>
        <v>1316</v>
      </c>
      <c r="E147" s="48">
        <f>W$3</f>
        <v>1736.19</v>
      </c>
      <c r="F147" s="46">
        <f>IF($W$4-AF147&lt;0,1,$W$4-AF147)</f>
        <v>362</v>
      </c>
      <c r="G147" s="46">
        <f>IF(AE147-$W$5&lt;0,1,AE147-$W$5)</f>
        <v>408.20000000000005</v>
      </c>
      <c r="H147" s="49">
        <f>IF(D147-F147&lt;0,1,IF(E147-G147&lt;0,-1,IF(D147-F147*2&lt;0,2,IF(E147-G147*2&lt;0,-2,IF(D147-F147*3&lt;0,3,IF(E147-G147*3&lt;0,-3,IF(D147-F147*4&lt;0,4,IF(E147-G147*4&lt;0,-4,-9))))))))</f>
        <v>4</v>
      </c>
      <c r="I147" s="46">
        <f>E147-(ROUNDUP(D147/F147,0)-1)*G147</f>
        <v>511.58999999999992</v>
      </c>
      <c r="J147" s="50"/>
      <c r="K147" s="50"/>
      <c r="L147" s="50"/>
      <c r="M147" s="50"/>
      <c r="N147" s="50"/>
      <c r="O147" s="50"/>
      <c r="P147" s="50"/>
      <c r="Q147" s="58" t="s">
        <v>13</v>
      </c>
      <c r="R147" s="59">
        <v>6</v>
      </c>
      <c r="S147" s="59">
        <v>204</v>
      </c>
      <c r="T147" s="60">
        <v>280</v>
      </c>
      <c r="U147" s="60">
        <v>150</v>
      </c>
      <c r="V147" s="60">
        <v>160</v>
      </c>
      <c r="W147" s="60">
        <v>500</v>
      </c>
      <c r="X147" s="60">
        <f t="shared" si="54"/>
        <v>1090</v>
      </c>
      <c r="Y147" s="54">
        <v>10</v>
      </c>
      <c r="Z147" s="54">
        <v>4.5</v>
      </c>
      <c r="AA147" s="54">
        <v>3.5</v>
      </c>
      <c r="AB147" s="54">
        <v>15</v>
      </c>
      <c r="AC147" s="54">
        <v>33</v>
      </c>
      <c r="AD147" s="61">
        <f t="shared" si="55"/>
        <v>1316</v>
      </c>
      <c r="AE147" s="61">
        <f t="shared" si="56"/>
        <v>715.2</v>
      </c>
      <c r="AF147" s="61">
        <f>ROUND(V147+AA147*($Q$3-1),0)*2</f>
        <v>782</v>
      </c>
      <c r="AG147" s="61">
        <f t="shared" si="57"/>
        <v>1490</v>
      </c>
    </row>
    <row r="148" spans="1:33">
      <c r="A148" s="152"/>
      <c r="B148" s="6">
        <v>6</v>
      </c>
      <c r="C148" s="62" t="s">
        <v>23</v>
      </c>
      <c r="D148" s="48">
        <f t="shared" si="53"/>
        <v>991.19999999999993</v>
      </c>
      <c r="E148" s="48">
        <f>X$3</f>
        <v>1444.3</v>
      </c>
      <c r="F148" s="46">
        <f>IF($X$4-AF148&lt;0,1,$X$4-AF148)</f>
        <v>456</v>
      </c>
      <c r="G148" s="46">
        <f>IF(AE148-$X$5&lt;0,1,AE148-$X$5)</f>
        <v>331.79999999999995</v>
      </c>
      <c r="H148" s="49">
        <f>IF(E148-G148&lt;0,-1,IF(D148-F148&lt;0,1,IF(E148-G148*2&lt;0,-2,IF(D148-F148*2&lt;0,2,IF(E148-G148*3&lt;0,-3,IF(D148-F148*3&lt;0,3,IF(E148-G148*4&lt;0,-4,-9)))))))</f>
        <v>3</v>
      </c>
      <c r="I148" s="46">
        <f>E148-ROUNDUP(D148/F148,0)*G148</f>
        <v>448.90000000000009</v>
      </c>
      <c r="J148" s="50"/>
      <c r="K148" s="50"/>
      <c r="L148" s="50"/>
      <c r="M148" s="50"/>
      <c r="N148" s="50"/>
      <c r="O148" s="50"/>
      <c r="P148" s="50"/>
      <c r="Q148" s="58" t="s">
        <v>188</v>
      </c>
      <c r="R148" s="59">
        <v>6</v>
      </c>
      <c r="S148" s="59">
        <v>172</v>
      </c>
      <c r="T148" s="59">
        <v>180</v>
      </c>
      <c r="U148" s="60">
        <v>180</v>
      </c>
      <c r="V148" s="59">
        <v>60</v>
      </c>
      <c r="W148" s="59">
        <v>300</v>
      </c>
      <c r="X148" s="60">
        <f t="shared" si="54"/>
        <v>720</v>
      </c>
      <c r="Y148" s="54">
        <v>8</v>
      </c>
      <c r="Z148" s="55">
        <v>7.8461999999999996</v>
      </c>
      <c r="AA148" s="54">
        <v>3.0769000000000002</v>
      </c>
      <c r="AB148" s="55">
        <v>12</v>
      </c>
      <c r="AC148" s="55">
        <f t="shared" ref="AC148:AC157" si="58">AB148+AA148+Z148+Y148</f>
        <v>30.923099999999998</v>
      </c>
      <c r="AD148" s="61">
        <f t="shared" si="55"/>
        <v>991.19999999999993</v>
      </c>
      <c r="AE148" s="63">
        <f t="shared" si="56"/>
        <v>1116.8</v>
      </c>
      <c r="AF148" s="61">
        <f>ROUND(V148+AA148*($Q$3-1),0)*2</f>
        <v>526</v>
      </c>
      <c r="AG148" s="61">
        <f t="shared" si="57"/>
        <v>1092</v>
      </c>
    </row>
    <row r="149" spans="1:33">
      <c r="A149" s="153"/>
      <c r="B149" s="6">
        <v>7</v>
      </c>
      <c r="C149" s="62" t="s">
        <v>57</v>
      </c>
      <c r="D149" s="48">
        <f t="shared" si="53"/>
        <v>1204</v>
      </c>
      <c r="E149" s="48">
        <f>Y$3</f>
        <v>1736.19</v>
      </c>
      <c r="F149" s="46">
        <f>IF($Y$4-AF149&lt;0,1,$Y$4-AF149)</f>
        <v>490</v>
      </c>
      <c r="G149" s="46">
        <f>IF(AE149-$Y$5&lt;0,1,AE149-$Y$5)</f>
        <v>491.40000000000009</v>
      </c>
      <c r="H149" s="49">
        <f>IF(D149-F149&lt;0,1,IF(E149-G149&lt;0,-1,IF(D149-F149*2&lt;0,2,IF(E149-G149*2&lt;0,-2,IF(D149-F149*3&lt;0,3,IF(E149-G149*3&lt;0,-3,IF(D149-F149*4&lt;0,4,IF(E149-G149*4&lt;0,-4,-9))))))))</f>
        <v>3</v>
      </c>
      <c r="I149" s="46">
        <f>E149-(ROUNDUP(D149/F149,0)-1)*G149</f>
        <v>753.38999999999987</v>
      </c>
      <c r="J149" s="50"/>
      <c r="K149" s="50"/>
      <c r="L149" s="50"/>
      <c r="M149" s="50"/>
      <c r="N149" s="50"/>
      <c r="O149" s="50"/>
      <c r="P149" s="50"/>
      <c r="Q149" s="58" t="s">
        <v>131</v>
      </c>
      <c r="R149" s="59">
        <v>5</v>
      </c>
      <c r="S149" s="59">
        <v>164</v>
      </c>
      <c r="T149" s="59">
        <v>200</v>
      </c>
      <c r="U149" s="59">
        <v>116</v>
      </c>
      <c r="V149" s="59">
        <v>76</v>
      </c>
      <c r="W149" s="59">
        <v>300</v>
      </c>
      <c r="X149" s="59">
        <f t="shared" si="54"/>
        <v>692</v>
      </c>
      <c r="Y149" s="55">
        <v>10</v>
      </c>
      <c r="Z149" s="54">
        <v>5.8</v>
      </c>
      <c r="AA149" s="54">
        <v>3.8</v>
      </c>
      <c r="AB149" s="54">
        <v>10</v>
      </c>
      <c r="AC149" s="54">
        <f t="shared" si="58"/>
        <v>29.6</v>
      </c>
      <c r="AD149" s="63">
        <f t="shared" si="55"/>
        <v>1204</v>
      </c>
      <c r="AE149" s="61">
        <f t="shared" si="56"/>
        <v>798.40000000000009</v>
      </c>
      <c r="AF149" s="61">
        <f>ROUND(V149+AA149*($Q$3-1),0)*2</f>
        <v>654</v>
      </c>
      <c r="AG149" s="61">
        <f t="shared" si="57"/>
        <v>960</v>
      </c>
    </row>
    <row r="150" spans="1:33" ht="13.5" customHeight="1">
      <c r="A150" s="151" t="s">
        <v>155</v>
      </c>
      <c r="B150" s="46">
        <v>1</v>
      </c>
      <c r="C150" s="46" t="s">
        <v>155</v>
      </c>
      <c r="D150" s="48">
        <f t="shared" si="53"/>
        <v>1071</v>
      </c>
      <c r="E150" s="48">
        <f>S$3</f>
        <v>1851.33</v>
      </c>
      <c r="F150" s="46">
        <f>IF($S$4-AF150&lt;0,1,$S$4-AF150)</f>
        <v>1034.4000000000001</v>
      </c>
      <c r="G150" s="46">
        <f>IF(AE150-$S$5&lt;0,1,AE150-$S$5)</f>
        <v>187.5</v>
      </c>
      <c r="H150" s="49">
        <f>IF(D150-F150&lt;0,1,IF(E150-G150&lt;0,-1,IF(D150-F150*2&lt;0,2,IF(E150-G150*2&lt;0,-2,IF(D150-F150*3&lt;0,3,IF(E150-G150*3&lt;0,-3,IF(D150-F150*4&lt;0,4,IF(E150-G150*4&lt;0,-4,-9))))))))</f>
        <v>2</v>
      </c>
      <c r="I150" s="46">
        <f>E150-(ROUNDUP(D150/F150,0)-1)*G150</f>
        <v>1663.83</v>
      </c>
      <c r="J150" s="50"/>
      <c r="K150" s="50"/>
      <c r="L150" s="50"/>
      <c r="M150" s="50"/>
      <c r="N150" s="50"/>
      <c r="O150" s="50"/>
      <c r="P150" s="50"/>
      <c r="Q150" s="51" t="s">
        <v>59</v>
      </c>
      <c r="R150" s="52">
        <v>5</v>
      </c>
      <c r="S150" s="52">
        <v>108</v>
      </c>
      <c r="T150" s="52">
        <v>120</v>
      </c>
      <c r="U150" s="52">
        <v>90</v>
      </c>
      <c r="V150" s="52">
        <v>70</v>
      </c>
      <c r="W150" s="52">
        <v>60</v>
      </c>
      <c r="X150" s="52">
        <f t="shared" si="54"/>
        <v>340</v>
      </c>
      <c r="Y150" s="54">
        <v>9</v>
      </c>
      <c r="Z150" s="54">
        <v>5.9</v>
      </c>
      <c r="AA150" s="54">
        <v>3</v>
      </c>
      <c r="AB150" s="54">
        <v>5</v>
      </c>
      <c r="AC150" s="54">
        <f t="shared" si="58"/>
        <v>22.9</v>
      </c>
      <c r="AD150" s="56">
        <f t="shared" ref="AD150:AE156" si="59">ROUND(T150+Y150*($Q$3-1),0)*1.5</f>
        <v>1071</v>
      </c>
      <c r="AE150" s="56">
        <f t="shared" si="59"/>
        <v>718.5</v>
      </c>
      <c r="AF150" s="56">
        <f t="shared" ref="AF150:AF156" si="60">ROUND(V150+AA150*($Q$3-1),0)*1.2</f>
        <v>321.59999999999997</v>
      </c>
      <c r="AG150" s="56">
        <f t="shared" si="57"/>
        <v>390</v>
      </c>
    </row>
    <row r="151" spans="1:33">
      <c r="A151" s="152"/>
      <c r="B151" s="46">
        <v>2</v>
      </c>
      <c r="C151" s="47" t="s">
        <v>147</v>
      </c>
      <c r="D151" s="48">
        <f t="shared" si="53"/>
        <v>1260</v>
      </c>
      <c r="E151" s="48">
        <f>T$3</f>
        <v>1814.97</v>
      </c>
      <c r="F151" s="46">
        <f>IF($T$4-AF151&lt;0,1,$T$4-AF151)</f>
        <v>936.2</v>
      </c>
      <c r="G151" s="46">
        <f>IF(AE151-$T$5&lt;0,1,AE151-$T$5)</f>
        <v>1</v>
      </c>
      <c r="H151" s="49">
        <f>IF(E151-G151&lt;0,-1,IF(D151-F151&lt;0,1,IF(E151-G151*2&lt;0,-2,IF(D151-F151*2&lt;0,2,IF(E151-G151*3&lt;0,-3,IF(D151-F151*3&lt;0,3,IF(E151-G151*4&lt;0,-4,-9)))))))</f>
        <v>2</v>
      </c>
      <c r="I151" s="46">
        <f>E151-ROUNDUP(D151/F151,0)*G151</f>
        <v>1812.97</v>
      </c>
      <c r="J151" s="50"/>
      <c r="K151" s="50"/>
      <c r="L151" s="50"/>
      <c r="M151" s="50"/>
      <c r="N151" s="50"/>
      <c r="O151" s="50"/>
      <c r="P151" s="50"/>
      <c r="Q151" s="51" t="s">
        <v>185</v>
      </c>
      <c r="R151" s="52">
        <v>6</v>
      </c>
      <c r="S151" s="52">
        <v>180</v>
      </c>
      <c r="T151" s="52">
        <v>180</v>
      </c>
      <c r="U151" s="53">
        <v>150</v>
      </c>
      <c r="V151" s="52">
        <v>80</v>
      </c>
      <c r="W151" s="53">
        <v>360</v>
      </c>
      <c r="X151" s="53">
        <f t="shared" si="54"/>
        <v>770</v>
      </c>
      <c r="Y151" s="55">
        <v>10</v>
      </c>
      <c r="Z151" s="55">
        <v>7.0857000000000001</v>
      </c>
      <c r="AA151" s="54">
        <v>4</v>
      </c>
      <c r="AB151" s="55">
        <v>12</v>
      </c>
      <c r="AC151" s="55">
        <f t="shared" si="58"/>
        <v>33.085700000000003</v>
      </c>
      <c r="AD151" s="56">
        <f t="shared" si="59"/>
        <v>1260</v>
      </c>
      <c r="AE151" s="57">
        <f t="shared" si="59"/>
        <v>927</v>
      </c>
      <c r="AF151" s="56">
        <f t="shared" si="60"/>
        <v>412.8</v>
      </c>
      <c r="AG151" s="56">
        <f t="shared" si="57"/>
        <v>1152</v>
      </c>
    </row>
    <row r="152" spans="1:33">
      <c r="A152" s="152"/>
      <c r="B152" s="46">
        <v>3</v>
      </c>
      <c r="C152" s="46" t="s">
        <v>156</v>
      </c>
      <c r="D152" s="48">
        <f t="shared" si="53"/>
        <v>972</v>
      </c>
      <c r="E152" s="48">
        <f>U$3</f>
        <v>1374.61</v>
      </c>
      <c r="F152" s="46">
        <f>IF($U$4-AF152&lt;0,1,$U$4-AF152)</f>
        <v>1083.2</v>
      </c>
      <c r="G152" s="46">
        <f>IF(AE152-$U$5&lt;0,1,AE152-$U$5)</f>
        <v>82.5</v>
      </c>
      <c r="H152" s="49">
        <f>IF(D152-F152&lt;0,1,IF(E152-G152&lt;0,-1,IF(D152-F152*2&lt;0,2,IF(E152-G152*2&lt;0,-2,IF(D152-F152*3&lt;0,3,IF(E152-G152*3&lt;0,-3,IF(D152-F152*4&lt;0,4,IF(E152-G152*4&lt;0,-4,-9))))))))</f>
        <v>1</v>
      </c>
      <c r="I152" s="46">
        <f>E152-(ROUNDUP(D152/F152,0)-1)*G152</f>
        <v>1374.61</v>
      </c>
      <c r="J152" s="50"/>
      <c r="K152" s="50"/>
      <c r="L152" s="50"/>
      <c r="M152" s="50"/>
      <c r="N152" s="50"/>
      <c r="O152" s="50"/>
      <c r="P152" s="50"/>
      <c r="Q152" s="51" t="s">
        <v>245</v>
      </c>
      <c r="R152" s="52">
        <v>4</v>
      </c>
      <c r="S152" s="52">
        <v>112</v>
      </c>
      <c r="T152" s="52">
        <v>120</v>
      </c>
      <c r="U152" s="52">
        <v>75</v>
      </c>
      <c r="V152" s="52">
        <v>46</v>
      </c>
      <c r="W152" s="52">
        <v>90</v>
      </c>
      <c r="X152" s="52">
        <f t="shared" si="54"/>
        <v>331</v>
      </c>
      <c r="Y152" s="54">
        <v>8</v>
      </c>
      <c r="Z152" s="54">
        <v>5</v>
      </c>
      <c r="AA152" s="54">
        <v>3</v>
      </c>
      <c r="AB152" s="54">
        <v>6</v>
      </c>
      <c r="AC152" s="54">
        <f t="shared" si="58"/>
        <v>22</v>
      </c>
      <c r="AD152" s="56">
        <f t="shared" si="59"/>
        <v>972</v>
      </c>
      <c r="AE152" s="56">
        <f t="shared" si="59"/>
        <v>607.5</v>
      </c>
      <c r="AF152" s="56">
        <f t="shared" si="60"/>
        <v>292.8</v>
      </c>
      <c r="AG152" s="56">
        <f t="shared" si="57"/>
        <v>486</v>
      </c>
    </row>
    <row r="153" spans="1:33">
      <c r="A153" s="152"/>
      <c r="B153" s="46">
        <v>4</v>
      </c>
      <c r="C153" s="46" t="s">
        <v>157</v>
      </c>
      <c r="D153" s="48">
        <f t="shared" si="53"/>
        <v>994.5</v>
      </c>
      <c r="E153" s="48">
        <f>V$3</f>
        <v>1536.21</v>
      </c>
      <c r="F153" s="46">
        <f>IF($V$4-AF153&lt;0,1,$V$4-AF153)</f>
        <v>975</v>
      </c>
      <c r="G153" s="46">
        <f>IF(AE153-$V$5&lt;0,1,AE153-$V$5)</f>
        <v>1</v>
      </c>
      <c r="H153" s="49">
        <f>IF(E153-G153&lt;0,-1,IF(D153-F153&lt;0,1,IF(E153-G153*2&lt;0,-2,IF(D153-F153*2&lt;0,2,IF(E153-G153*3&lt;0,-3,IF(D153-F153*3&lt;0,3,IF(E153-G153*4&lt;0,-4,-9)))))))</f>
        <v>2</v>
      </c>
      <c r="I153" s="46">
        <f>E153-ROUNDUP(D153/F153,0)*G153</f>
        <v>1534.21</v>
      </c>
      <c r="J153" s="50"/>
      <c r="K153" s="50"/>
      <c r="L153" s="50"/>
      <c r="M153" s="50"/>
      <c r="N153" s="50"/>
      <c r="O153" s="50"/>
      <c r="P153" s="50"/>
      <c r="Q153" s="51" t="s">
        <v>181</v>
      </c>
      <c r="R153" s="52">
        <v>5</v>
      </c>
      <c r="S153" s="52">
        <v>124</v>
      </c>
      <c r="T153" s="52">
        <v>135</v>
      </c>
      <c r="U153" s="52">
        <v>84</v>
      </c>
      <c r="V153" s="52">
        <v>39</v>
      </c>
      <c r="W153" s="52">
        <v>120</v>
      </c>
      <c r="X153" s="52">
        <f t="shared" si="54"/>
        <v>378</v>
      </c>
      <c r="Y153" s="54">
        <v>8</v>
      </c>
      <c r="Z153" s="54">
        <v>5.5918000000000001</v>
      </c>
      <c r="AA153" s="54">
        <v>2.2856999999999998</v>
      </c>
      <c r="AB153" s="54">
        <v>8</v>
      </c>
      <c r="AC153" s="54">
        <f t="shared" si="58"/>
        <v>23.877500000000001</v>
      </c>
      <c r="AD153" s="56">
        <f t="shared" si="59"/>
        <v>994.5</v>
      </c>
      <c r="AE153" s="56">
        <f t="shared" si="59"/>
        <v>679.5</v>
      </c>
      <c r="AF153" s="56">
        <f t="shared" si="60"/>
        <v>228</v>
      </c>
      <c r="AG153" s="56">
        <f t="shared" si="57"/>
        <v>648</v>
      </c>
    </row>
    <row r="154" spans="1:33">
      <c r="A154" s="152"/>
      <c r="B154" s="46">
        <v>5</v>
      </c>
      <c r="C154" s="46" t="s">
        <v>176</v>
      </c>
      <c r="D154" s="48">
        <f t="shared" si="53"/>
        <v>1093.5</v>
      </c>
      <c r="E154" s="48">
        <f>W$3</f>
        <v>1736.19</v>
      </c>
      <c r="F154" s="46">
        <f>IF($W$4-AF154&lt;0,1,$W$4-AF154)</f>
        <v>922</v>
      </c>
      <c r="G154" s="46">
        <f>IF(AE154-$W$5&lt;0,1,AE154-$W$5)</f>
        <v>383</v>
      </c>
      <c r="H154" s="49">
        <f>IF(D154-F154&lt;0,1,IF(E154-G154&lt;0,-1,IF(D154-F154*2&lt;0,2,IF(E154-G154*2&lt;0,-2,IF(D154-F154*3&lt;0,3,IF(E154-G154*3&lt;0,-3,IF(D154-F154*4&lt;0,4,IF(E154-G154*4&lt;0,-4,-9))))))))</f>
        <v>2</v>
      </c>
      <c r="I154" s="46">
        <f>E154-(ROUNDUP(D154/F154,0)-1)*G154</f>
        <v>1353.19</v>
      </c>
      <c r="J154" s="50"/>
      <c r="K154" s="50"/>
      <c r="L154" s="50"/>
      <c r="M154" s="50"/>
      <c r="N154" s="50"/>
      <c r="O154" s="50"/>
      <c r="P154" s="50"/>
      <c r="Q154" s="51" t="s">
        <v>158</v>
      </c>
      <c r="R154" s="52">
        <v>3</v>
      </c>
      <c r="S154" s="52">
        <v>116</v>
      </c>
      <c r="T154" s="52">
        <v>135</v>
      </c>
      <c r="U154" s="52">
        <v>85</v>
      </c>
      <c r="V154" s="52">
        <v>34</v>
      </c>
      <c r="W154" s="52">
        <v>90</v>
      </c>
      <c r="X154" s="52">
        <f t="shared" si="54"/>
        <v>344</v>
      </c>
      <c r="Y154" s="54">
        <v>9</v>
      </c>
      <c r="Z154" s="54">
        <v>5.6856999999999998</v>
      </c>
      <c r="AA154" s="54">
        <v>2.2856999999999998</v>
      </c>
      <c r="AB154" s="54">
        <v>6</v>
      </c>
      <c r="AC154" s="54">
        <f t="shared" si="58"/>
        <v>22.971399999999999</v>
      </c>
      <c r="AD154" s="56">
        <f t="shared" si="59"/>
        <v>1093.5</v>
      </c>
      <c r="AE154" s="56">
        <f t="shared" si="59"/>
        <v>690</v>
      </c>
      <c r="AF154" s="56">
        <f t="shared" si="60"/>
        <v>222</v>
      </c>
      <c r="AG154" s="56">
        <f t="shared" si="57"/>
        <v>486</v>
      </c>
    </row>
    <row r="155" spans="1:33">
      <c r="A155" s="152"/>
      <c r="B155" s="46">
        <v>6</v>
      </c>
      <c r="C155" s="46" t="s">
        <v>151</v>
      </c>
      <c r="D155" s="48">
        <f t="shared" si="53"/>
        <v>1260</v>
      </c>
      <c r="E155" s="48">
        <f>X$3</f>
        <v>1444.3</v>
      </c>
      <c r="F155" s="46">
        <f>IF($X$4-AF155&lt;0,1,$X$4-AF155)</f>
        <v>324.39999999999998</v>
      </c>
      <c r="G155" s="46">
        <f>IF(AE155-$X$5&lt;0,1,AE155-$X$5)</f>
        <v>1</v>
      </c>
      <c r="H155" s="49">
        <f>IF(E155-G155&lt;0,-1,IF(D155-F155&lt;0,1,IF(E155-G155*2&lt;0,-2,IF(D155-F155*2&lt;0,2,IF(E155-G155*3&lt;0,-3,IF(D155-F155*3&lt;0,3,IF(E155-G155*4&lt;0,-4,-9)))))))</f>
        <v>-9</v>
      </c>
      <c r="I155" s="46">
        <f>E155-ROUNDUP(D155/F155,0)*G155</f>
        <v>1440.3</v>
      </c>
      <c r="J155" s="50"/>
      <c r="K155" s="50"/>
      <c r="L155" s="50"/>
      <c r="M155" s="50"/>
      <c r="N155" s="50"/>
      <c r="O155" s="50"/>
      <c r="P155" s="50"/>
      <c r="Q155" s="51" t="s">
        <v>152</v>
      </c>
      <c r="R155" s="52">
        <v>6</v>
      </c>
      <c r="S155" s="52">
        <v>180</v>
      </c>
      <c r="T155" s="52">
        <v>180</v>
      </c>
      <c r="U155" s="52">
        <v>100</v>
      </c>
      <c r="V155" s="53">
        <v>120</v>
      </c>
      <c r="W155" s="53">
        <v>360</v>
      </c>
      <c r="X155" s="53">
        <f t="shared" si="54"/>
        <v>760</v>
      </c>
      <c r="Y155" s="55">
        <v>10</v>
      </c>
      <c r="Z155" s="54">
        <v>4.5814000000000004</v>
      </c>
      <c r="AA155" s="55">
        <v>6.4884000000000004</v>
      </c>
      <c r="AB155" s="55">
        <v>11.9937</v>
      </c>
      <c r="AC155" s="55">
        <f t="shared" si="58"/>
        <v>33.063500000000005</v>
      </c>
      <c r="AD155" s="56">
        <f t="shared" si="59"/>
        <v>1260</v>
      </c>
      <c r="AE155" s="56">
        <f t="shared" si="59"/>
        <v>603</v>
      </c>
      <c r="AF155" s="57">
        <f t="shared" si="60"/>
        <v>657.6</v>
      </c>
      <c r="AG155" s="56">
        <f>ROUND(W155+AB155*($Q$3-1),0)*1.03</f>
        <v>1186.56</v>
      </c>
    </row>
    <row r="156" spans="1:33">
      <c r="A156" s="153"/>
      <c r="B156" s="46">
        <v>7</v>
      </c>
      <c r="C156" s="46" t="s">
        <v>122</v>
      </c>
      <c r="D156" s="48">
        <f t="shared" si="53"/>
        <v>1290</v>
      </c>
      <c r="E156" s="48">
        <f>Y$3</f>
        <v>1736.19</v>
      </c>
      <c r="F156" s="46">
        <f>IF($Y$4-AF156&lt;0,1,$Y$4-AF156)</f>
        <v>607.6</v>
      </c>
      <c r="G156" s="46">
        <f>IF(AE156-$Y$5&lt;0,1,AE156-$Y$5)</f>
        <v>260</v>
      </c>
      <c r="H156" s="49">
        <f>IF(D156-F156&lt;0,1,IF(E156-G156&lt;0,-1,IF(D156-F156*2&lt;0,2,IF(E156-G156*2&lt;0,-2,IF(D156-F156*3&lt;0,3,IF(E156-G156*3&lt;0,-3,IF(D156-F156*4&lt;0,4,IF(E156-G156*4&lt;0,-4,-9))))))))</f>
        <v>3</v>
      </c>
      <c r="I156" s="46">
        <f>E156-(ROUNDUP(D156/F156,0)-1)*G156</f>
        <v>1216.19</v>
      </c>
      <c r="J156" s="50"/>
      <c r="K156" s="50"/>
      <c r="L156" s="50"/>
      <c r="M156" s="50"/>
      <c r="N156" s="50"/>
      <c r="O156" s="50"/>
      <c r="P156" s="50"/>
      <c r="Q156" s="51" t="s">
        <v>130</v>
      </c>
      <c r="R156" s="52">
        <v>6</v>
      </c>
      <c r="S156" s="52">
        <v>160</v>
      </c>
      <c r="T156" s="52">
        <v>200</v>
      </c>
      <c r="U156" s="52">
        <v>88</v>
      </c>
      <c r="V156" s="53">
        <v>104</v>
      </c>
      <c r="W156" s="52">
        <v>270</v>
      </c>
      <c r="X156" s="52">
        <f t="shared" si="54"/>
        <v>662</v>
      </c>
      <c r="Y156" s="55">
        <v>10</v>
      </c>
      <c r="Z156" s="54">
        <v>4.4000000000000004</v>
      </c>
      <c r="AA156" s="55">
        <v>5.2</v>
      </c>
      <c r="AB156" s="54">
        <v>10</v>
      </c>
      <c r="AC156" s="54">
        <f t="shared" si="58"/>
        <v>29.6</v>
      </c>
      <c r="AD156" s="56">
        <f t="shared" si="59"/>
        <v>1290</v>
      </c>
      <c r="AE156" s="56">
        <f t="shared" si="59"/>
        <v>567</v>
      </c>
      <c r="AF156" s="56">
        <f t="shared" si="60"/>
        <v>536.4</v>
      </c>
      <c r="AG156" s="56">
        <f t="shared" ref="AG156:AG169" si="61">ROUND(W156+AB156*($Q$3-1),0)</f>
        <v>930</v>
      </c>
    </row>
    <row r="157" spans="1:33" ht="13.5" customHeight="1">
      <c r="A157" s="151" t="s">
        <v>73</v>
      </c>
      <c r="B157" s="46">
        <v>1</v>
      </c>
      <c r="C157" s="46" t="s">
        <v>73</v>
      </c>
      <c r="D157" s="48">
        <f t="shared" si="53"/>
        <v>1017</v>
      </c>
      <c r="E157" s="48">
        <f>S$3</f>
        <v>1851.33</v>
      </c>
      <c r="F157" s="46">
        <f>IF($S$4-AF157&lt;0,1,$S$4-AF157)</f>
        <v>792.8</v>
      </c>
      <c r="G157" s="46">
        <f>IF(AE157-$S$5&lt;0,1,AE157-$S$5)</f>
        <v>1</v>
      </c>
      <c r="H157" s="49">
        <f>IF(D157-F157&lt;0,1,IF(E157-G157&lt;0,-1,IF(D157-F157*2&lt;0,2,IF(E157-G157*2&lt;0,-2,IF(D157-F157*3&lt;0,3,IF(E157-G157*3&lt;0,-3,IF(D157-F157*4&lt;0,4,IF(E157-G157*4&lt;0,-4,-9))))))))</f>
        <v>2</v>
      </c>
      <c r="I157" s="46">
        <f>E157-(ROUNDUP(D157/F157,0)-1)*G157</f>
        <v>1850.33</v>
      </c>
      <c r="J157" s="50"/>
      <c r="K157" s="50"/>
      <c r="L157" s="50"/>
      <c r="M157" s="50"/>
      <c r="N157" s="50"/>
      <c r="O157" s="50"/>
      <c r="P157" s="50"/>
      <c r="Q157" s="51" t="s">
        <v>60</v>
      </c>
      <c r="R157" s="52">
        <v>6</v>
      </c>
      <c r="S157" s="52">
        <v>164</v>
      </c>
      <c r="T157" s="52">
        <v>150</v>
      </c>
      <c r="U157" s="52">
        <v>96</v>
      </c>
      <c r="V157" s="52">
        <v>82</v>
      </c>
      <c r="W157" s="53">
        <v>480</v>
      </c>
      <c r="X157" s="53">
        <f t="shared" si="54"/>
        <v>808</v>
      </c>
      <c r="Y157" s="54">
        <v>8</v>
      </c>
      <c r="Z157" s="54">
        <v>4.5</v>
      </c>
      <c r="AA157" s="54">
        <v>4.0968</v>
      </c>
      <c r="AB157" s="55">
        <v>12</v>
      </c>
      <c r="AC157" s="54">
        <f t="shared" si="58"/>
        <v>28.596800000000002</v>
      </c>
      <c r="AD157" s="56">
        <f t="shared" ref="AD157:AD188" si="62">ROUND(T157+Y157*($Q$3-1),0)*1.5</f>
        <v>1017</v>
      </c>
      <c r="AE157" s="56">
        <f t="shared" ref="AE157:AE163" si="63">ROUND(U157+Z157*($Q$3-1),0)</f>
        <v>393</v>
      </c>
      <c r="AF157" s="56">
        <f t="shared" ref="AF157:AF163" si="64">ROUND(V157+AA157*($Q$3-1),0)*1.6</f>
        <v>563.20000000000005</v>
      </c>
      <c r="AG157" s="56">
        <f t="shared" si="61"/>
        <v>1272</v>
      </c>
    </row>
    <row r="158" spans="1:33">
      <c r="A158" s="152"/>
      <c r="B158" s="46">
        <v>2</v>
      </c>
      <c r="C158" s="46" t="s">
        <v>47</v>
      </c>
      <c r="D158" s="48">
        <f t="shared" si="53"/>
        <v>972</v>
      </c>
      <c r="E158" s="48">
        <f>T$3</f>
        <v>1814.97</v>
      </c>
      <c r="F158" s="46">
        <f>IF($T$4-AF158&lt;0,1,$T$4-AF158)</f>
        <v>835.4</v>
      </c>
      <c r="G158" s="46">
        <f>IF(AE158-$T$5&lt;0,1,AE158-$T$5)</f>
        <v>1</v>
      </c>
      <c r="H158" s="49">
        <f>IF(E158-G158&lt;0,-1,IF(D158-F158&lt;0,1,IF(E158-G158*2&lt;0,-2,IF(D158-F158*2&lt;0,2,IF(E158-G158*3&lt;0,-3,IF(D158-F158*3&lt;0,3,IF(E158-G158*4&lt;0,-4,-9)))))))</f>
        <v>2</v>
      </c>
      <c r="I158" s="46">
        <f>E158-ROUNDUP(D158/F158,0)*G158</f>
        <v>1812.97</v>
      </c>
      <c r="J158" s="50"/>
      <c r="K158" s="50"/>
      <c r="L158" s="50"/>
      <c r="M158" s="50"/>
      <c r="N158" s="50"/>
      <c r="O158" s="50"/>
      <c r="P158" s="50"/>
      <c r="Q158" s="51" t="s">
        <v>127</v>
      </c>
      <c r="R158" s="52">
        <v>5</v>
      </c>
      <c r="S158" s="52">
        <v>112</v>
      </c>
      <c r="T158" s="52">
        <v>120</v>
      </c>
      <c r="U158" s="52">
        <v>66</v>
      </c>
      <c r="V158" s="52">
        <v>57</v>
      </c>
      <c r="W158" s="52">
        <v>90</v>
      </c>
      <c r="X158" s="52">
        <f t="shared" si="54"/>
        <v>333</v>
      </c>
      <c r="Y158" s="54">
        <v>8</v>
      </c>
      <c r="Z158" s="54">
        <v>4.5</v>
      </c>
      <c r="AA158" s="54">
        <v>4</v>
      </c>
      <c r="AB158" s="54">
        <v>6</v>
      </c>
      <c r="AC158" s="54"/>
      <c r="AD158" s="56">
        <f t="shared" si="62"/>
        <v>972</v>
      </c>
      <c r="AE158" s="56">
        <f t="shared" si="63"/>
        <v>363</v>
      </c>
      <c r="AF158" s="56">
        <f t="shared" si="64"/>
        <v>513.6</v>
      </c>
      <c r="AG158" s="56">
        <f t="shared" si="61"/>
        <v>486</v>
      </c>
    </row>
    <row r="159" spans="1:33">
      <c r="A159" s="152"/>
      <c r="B159" s="46">
        <v>3</v>
      </c>
      <c r="C159" s="46" t="s">
        <v>244</v>
      </c>
      <c r="D159" s="48">
        <f t="shared" si="53"/>
        <v>972</v>
      </c>
      <c r="E159" s="48">
        <f>U$3</f>
        <v>1374.61</v>
      </c>
      <c r="F159" s="46">
        <f>IF($U$4-AF159&lt;0,1,$U$4-AF159)</f>
        <v>878.4</v>
      </c>
      <c r="G159" s="46">
        <f>IF(AE159-$U$5&lt;0,1,AE159-$U$5)</f>
        <v>1</v>
      </c>
      <c r="H159" s="49">
        <f>IF(D159-F159&lt;0,1,IF(E159-G159&lt;0,-1,IF(D159-F159*2&lt;0,2,IF(E159-G159*2&lt;0,-2,IF(D159-F159*3&lt;0,3,IF(E159-G159*3&lt;0,-3,IF(D159-F159*4&lt;0,4,IF(E159-G159*4&lt;0,-4,-9))))))))</f>
        <v>2</v>
      </c>
      <c r="I159" s="46">
        <f>E159-(ROUNDUP(D159/F159,0)-1)*G159</f>
        <v>1373.61</v>
      </c>
      <c r="J159" s="50"/>
      <c r="K159" s="50"/>
      <c r="L159" s="50"/>
      <c r="M159" s="50"/>
      <c r="N159" s="50"/>
      <c r="O159" s="50"/>
      <c r="P159" s="50"/>
      <c r="Q159" s="51" t="s">
        <v>125</v>
      </c>
      <c r="R159" s="52">
        <v>4</v>
      </c>
      <c r="S159" s="52">
        <v>128</v>
      </c>
      <c r="T159" s="52">
        <v>120</v>
      </c>
      <c r="U159" s="52">
        <v>73</v>
      </c>
      <c r="V159" s="52">
        <v>60</v>
      </c>
      <c r="W159" s="52">
        <v>120</v>
      </c>
      <c r="X159" s="52">
        <f t="shared" si="54"/>
        <v>373</v>
      </c>
      <c r="Y159" s="54">
        <v>8</v>
      </c>
      <c r="Z159" s="54">
        <v>4.9000000000000004</v>
      </c>
      <c r="AA159" s="54">
        <v>3.8</v>
      </c>
      <c r="AB159" s="54">
        <v>8</v>
      </c>
      <c r="AC159" s="54">
        <f t="shared" ref="AC159:AC175" si="65">AB159+AA159+Z159+Y159</f>
        <v>24.700000000000003</v>
      </c>
      <c r="AD159" s="56">
        <f t="shared" si="62"/>
        <v>972</v>
      </c>
      <c r="AE159" s="56">
        <f t="shared" si="63"/>
        <v>396</v>
      </c>
      <c r="AF159" s="56">
        <f t="shared" si="64"/>
        <v>497.6</v>
      </c>
      <c r="AG159" s="56">
        <f t="shared" si="61"/>
        <v>648</v>
      </c>
    </row>
    <row r="160" spans="1:33">
      <c r="A160" s="152"/>
      <c r="B160" s="46">
        <v>4</v>
      </c>
      <c r="C160" s="46" t="s">
        <v>48</v>
      </c>
      <c r="D160" s="48">
        <f t="shared" si="53"/>
        <v>972</v>
      </c>
      <c r="E160" s="48">
        <f>V$3</f>
        <v>1536.21</v>
      </c>
      <c r="F160" s="46">
        <f>IF($V$4-AF160&lt;0,1,$V$4-AF160)</f>
        <v>775.8</v>
      </c>
      <c r="G160" s="46">
        <f>IF(AE160-$V$5&lt;0,1,AE160-$V$5)</f>
        <v>1</v>
      </c>
      <c r="H160" s="49">
        <f>IF(E160-G160&lt;0,-1,IF(D160-F160&lt;0,1,IF(E160-G160*2&lt;0,-2,IF(D160-F160*2&lt;0,2,IF(E160-G160*3&lt;0,-3,IF(D160-F160*3&lt;0,3,IF(E160-G160*4&lt;0,-4,-9)))))))</f>
        <v>2</v>
      </c>
      <c r="I160" s="46">
        <f>E160-ROUNDUP(D160/F160,0)*G160</f>
        <v>1534.21</v>
      </c>
      <c r="J160" s="50"/>
      <c r="K160" s="50"/>
      <c r="L160" s="50"/>
      <c r="M160" s="50"/>
      <c r="N160" s="50"/>
      <c r="O160" s="50"/>
      <c r="P160" s="50"/>
      <c r="Q160" s="51" t="s">
        <v>28</v>
      </c>
      <c r="R160" s="52">
        <v>5</v>
      </c>
      <c r="S160" s="52">
        <v>120</v>
      </c>
      <c r="T160" s="52">
        <v>120</v>
      </c>
      <c r="U160" s="52">
        <v>72</v>
      </c>
      <c r="V160" s="52">
        <v>49</v>
      </c>
      <c r="W160" s="52">
        <v>105</v>
      </c>
      <c r="X160" s="52">
        <f t="shared" si="54"/>
        <v>346</v>
      </c>
      <c r="Y160" s="54">
        <v>8</v>
      </c>
      <c r="Z160" s="54">
        <v>4.8</v>
      </c>
      <c r="AA160" s="54">
        <v>3.3</v>
      </c>
      <c r="AB160" s="54">
        <v>7</v>
      </c>
      <c r="AC160" s="54">
        <f t="shared" si="65"/>
        <v>23.1</v>
      </c>
      <c r="AD160" s="56">
        <f t="shared" si="62"/>
        <v>972</v>
      </c>
      <c r="AE160" s="56">
        <f t="shared" si="63"/>
        <v>389</v>
      </c>
      <c r="AF160" s="56">
        <f t="shared" si="64"/>
        <v>427.20000000000005</v>
      </c>
      <c r="AG160" s="56">
        <f t="shared" si="61"/>
        <v>567</v>
      </c>
    </row>
    <row r="161" spans="1:33">
      <c r="A161" s="152"/>
      <c r="B161" s="46">
        <v>5</v>
      </c>
      <c r="C161" s="46" t="s">
        <v>159</v>
      </c>
      <c r="D161" s="48">
        <f t="shared" si="53"/>
        <v>873</v>
      </c>
      <c r="E161" s="48">
        <f>W$3</f>
        <v>1736.19</v>
      </c>
      <c r="F161" s="46">
        <f>IF($W$4-AF161&lt;0,1,$W$4-AF161)</f>
        <v>780.8</v>
      </c>
      <c r="G161" s="46">
        <f>IF(AE161-$W$5&lt;0,1,AE161-$W$5)</f>
        <v>147</v>
      </c>
      <c r="H161" s="49">
        <f>IF(D161-F161&lt;0,1,IF(E161-G161&lt;0,-1,IF(D161-F161*2&lt;0,2,IF(E161-G161*2&lt;0,-2,IF(D161-F161*3&lt;0,3,IF(E161-G161*3&lt;0,-3,IF(D161-F161*4&lt;0,4,IF(E161-G161*4&lt;0,-4,-9))))))))</f>
        <v>2</v>
      </c>
      <c r="I161" s="46">
        <f>E161-(ROUNDUP(D161/F161,0)-1)*G161</f>
        <v>1589.19</v>
      </c>
      <c r="J161" s="50"/>
      <c r="K161" s="50"/>
      <c r="L161" s="50"/>
      <c r="M161" s="50"/>
      <c r="N161" s="50"/>
      <c r="O161" s="50"/>
      <c r="P161" s="50"/>
      <c r="Q161" s="51" t="s">
        <v>128</v>
      </c>
      <c r="R161" s="52">
        <v>4</v>
      </c>
      <c r="S161" s="52">
        <v>120</v>
      </c>
      <c r="T161" s="52">
        <v>120</v>
      </c>
      <c r="U161" s="52">
        <v>84</v>
      </c>
      <c r="V161" s="52">
        <v>42</v>
      </c>
      <c r="W161" s="52">
        <v>135</v>
      </c>
      <c r="X161" s="52">
        <f t="shared" si="54"/>
        <v>381</v>
      </c>
      <c r="Y161" s="54">
        <v>7</v>
      </c>
      <c r="Z161" s="54">
        <v>5.6</v>
      </c>
      <c r="AA161" s="54">
        <v>2.8</v>
      </c>
      <c r="AB161" s="54">
        <v>8</v>
      </c>
      <c r="AC161" s="54">
        <f t="shared" si="65"/>
        <v>23.4</v>
      </c>
      <c r="AD161" s="56">
        <f t="shared" si="62"/>
        <v>873</v>
      </c>
      <c r="AE161" s="56">
        <f t="shared" si="63"/>
        <v>454</v>
      </c>
      <c r="AF161" s="56">
        <f t="shared" si="64"/>
        <v>363.20000000000005</v>
      </c>
      <c r="AG161" s="56">
        <f t="shared" si="61"/>
        <v>663</v>
      </c>
    </row>
    <row r="162" spans="1:33">
      <c r="A162" s="152"/>
      <c r="B162" s="46">
        <v>6</v>
      </c>
      <c r="C162" s="46" t="s">
        <v>1</v>
      </c>
      <c r="D162" s="48">
        <f t="shared" si="53"/>
        <v>903</v>
      </c>
      <c r="E162" s="48">
        <f>X$3</f>
        <v>1444.3</v>
      </c>
      <c r="F162" s="46">
        <f>IF($X$4-AF162&lt;0,1,$X$4-AF162)</f>
        <v>177.19999999999993</v>
      </c>
      <c r="G162" s="46">
        <f>IF(AE162-$X$5&lt;0,1,AE162-$X$5)</f>
        <v>1</v>
      </c>
      <c r="H162" s="49">
        <f>IF(E162-G162&lt;0,-1,IF(D162-F162&lt;0,1,IF(E162-G162*2&lt;0,-2,IF(D162-F162*2&lt;0,2,IF(E162-G162*3&lt;0,-3,IF(D162-F162*3&lt;0,3,IF(E162-G162*4&lt;0,-4,-9)))))))</f>
        <v>-9</v>
      </c>
      <c r="I162" s="46">
        <f>E162-ROUNDUP(D162/F162,0)*G162</f>
        <v>1438.3</v>
      </c>
      <c r="J162" s="50"/>
      <c r="K162" s="50"/>
      <c r="L162" s="50"/>
      <c r="M162" s="50"/>
      <c r="N162" s="50"/>
      <c r="O162" s="50"/>
      <c r="P162" s="50"/>
      <c r="Q162" s="51" t="s">
        <v>45</v>
      </c>
      <c r="R162" s="52">
        <v>6</v>
      </c>
      <c r="S162" s="52">
        <v>156</v>
      </c>
      <c r="T162" s="52">
        <v>140</v>
      </c>
      <c r="U162" s="52">
        <v>80</v>
      </c>
      <c r="V162" s="53">
        <v>120</v>
      </c>
      <c r="W162" s="53">
        <v>450</v>
      </c>
      <c r="X162" s="53">
        <f t="shared" si="54"/>
        <v>790</v>
      </c>
      <c r="Y162" s="54">
        <v>7</v>
      </c>
      <c r="Z162" s="54">
        <v>3.1</v>
      </c>
      <c r="AA162" s="55">
        <v>5.8</v>
      </c>
      <c r="AB162" s="55">
        <v>11</v>
      </c>
      <c r="AC162" s="54">
        <f t="shared" si="65"/>
        <v>26.900000000000002</v>
      </c>
      <c r="AD162" s="56">
        <f t="shared" si="62"/>
        <v>903</v>
      </c>
      <c r="AE162" s="56">
        <f t="shared" si="63"/>
        <v>285</v>
      </c>
      <c r="AF162" s="57">
        <f t="shared" si="64"/>
        <v>804.80000000000007</v>
      </c>
      <c r="AG162" s="56">
        <f t="shared" si="61"/>
        <v>1176</v>
      </c>
    </row>
    <row r="163" spans="1:33">
      <c r="A163" s="153"/>
      <c r="B163" s="46">
        <v>7</v>
      </c>
      <c r="C163" s="46" t="s">
        <v>58</v>
      </c>
      <c r="D163" s="48">
        <f t="shared" si="53"/>
        <v>1161</v>
      </c>
      <c r="E163" s="48">
        <f>Y$3</f>
        <v>1736.19</v>
      </c>
      <c r="F163" s="46">
        <f>IF($Y$4-AF163&lt;0,1,$Y$4-AF163)</f>
        <v>662.4</v>
      </c>
      <c r="G163" s="46">
        <f>IF(AE163-$Y$5&lt;0,1,AE163-$Y$5)</f>
        <v>200</v>
      </c>
      <c r="H163" s="49">
        <f>IF(D163-F163&lt;0,1,IF(E163-G163&lt;0,-1,IF(D163-F163*2&lt;0,2,IF(E163-G163*2&lt;0,-2,IF(D163-F163*3&lt;0,3,IF(E163-G163*3&lt;0,-3,IF(D163-F163*4&lt;0,4,IF(E163-G163*4&lt;0,-4,-9))))))))</f>
        <v>2</v>
      </c>
      <c r="I163" s="46">
        <f>E163-(ROUNDUP(D163/F163,0)-1)*G163</f>
        <v>1536.19</v>
      </c>
      <c r="J163" s="50"/>
      <c r="K163" s="50"/>
      <c r="L163" s="50"/>
      <c r="M163" s="50"/>
      <c r="N163" s="50"/>
      <c r="O163" s="50"/>
      <c r="P163" s="50"/>
      <c r="Q163" s="51" t="s">
        <v>59</v>
      </c>
      <c r="R163" s="52">
        <v>5</v>
      </c>
      <c r="S163" s="52">
        <v>164</v>
      </c>
      <c r="T163" s="52">
        <v>180</v>
      </c>
      <c r="U163" s="52">
        <v>118</v>
      </c>
      <c r="V163" s="52">
        <v>70</v>
      </c>
      <c r="W163" s="53">
        <v>330</v>
      </c>
      <c r="X163" s="52">
        <f t="shared" si="54"/>
        <v>698</v>
      </c>
      <c r="Y163" s="54">
        <v>9</v>
      </c>
      <c r="Z163" s="54">
        <v>5.9</v>
      </c>
      <c r="AA163" s="54">
        <v>3.5</v>
      </c>
      <c r="AB163" s="55">
        <v>11</v>
      </c>
      <c r="AC163" s="54">
        <f t="shared" si="65"/>
        <v>29.4</v>
      </c>
      <c r="AD163" s="56">
        <f t="shared" si="62"/>
        <v>1161</v>
      </c>
      <c r="AE163" s="56">
        <f t="shared" si="63"/>
        <v>507</v>
      </c>
      <c r="AF163" s="56">
        <f t="shared" si="64"/>
        <v>481.6</v>
      </c>
      <c r="AG163" s="56">
        <f t="shared" si="61"/>
        <v>1056</v>
      </c>
    </row>
    <row r="164" spans="1:33" ht="13.5" customHeight="1">
      <c r="A164" s="151" t="s">
        <v>101</v>
      </c>
      <c r="B164" s="6">
        <v>1</v>
      </c>
      <c r="C164" s="62" t="s">
        <v>160</v>
      </c>
      <c r="D164" s="48">
        <f t="shared" si="53"/>
        <v>1260</v>
      </c>
      <c r="E164" s="48">
        <f>S$3</f>
        <v>1851.33</v>
      </c>
      <c r="F164" s="46">
        <f>IF($S$4-AF164&lt;0,1,$S$4-AF164)</f>
        <v>943.2</v>
      </c>
      <c r="G164" s="46">
        <f>IF(AE164-$S$5&lt;0,1,AE164-$S$5)</f>
        <v>828.60000000000014</v>
      </c>
      <c r="H164" s="49">
        <f>IF(D164-F164&lt;0,1,IF(E164-G164&lt;0,-1,IF(D164-F164*2&lt;0,2,IF(E164-G164*2&lt;0,-2,IF(D164-F164*3&lt;0,3,IF(E164-G164*3&lt;0,-3,IF(D164-F164*4&lt;0,4,IF(E164-G164*4&lt;0,-4,-9))))))))</f>
        <v>2</v>
      </c>
      <c r="I164" s="46">
        <f>E164-(ROUNDUP(D164/F164,0)-1)*G164</f>
        <v>1022.7299999999998</v>
      </c>
      <c r="J164" s="50"/>
      <c r="K164" s="50"/>
      <c r="L164" s="50"/>
      <c r="M164" s="50"/>
      <c r="N164" s="50"/>
      <c r="O164" s="50"/>
      <c r="P164" s="50"/>
      <c r="Q164" s="58" t="s">
        <v>185</v>
      </c>
      <c r="R164" s="59">
        <v>6</v>
      </c>
      <c r="S164" s="59">
        <v>180</v>
      </c>
      <c r="T164" s="59">
        <v>180</v>
      </c>
      <c r="U164" s="60">
        <v>150</v>
      </c>
      <c r="V164" s="59">
        <v>80</v>
      </c>
      <c r="W164" s="60">
        <v>360</v>
      </c>
      <c r="X164" s="60">
        <f t="shared" si="54"/>
        <v>770</v>
      </c>
      <c r="Y164" s="55">
        <v>10</v>
      </c>
      <c r="Z164" s="55">
        <v>7.0857000000000001</v>
      </c>
      <c r="AA164" s="54">
        <v>4</v>
      </c>
      <c r="AB164" s="55">
        <v>12</v>
      </c>
      <c r="AC164" s="55">
        <f t="shared" si="65"/>
        <v>33.085700000000003</v>
      </c>
      <c r="AD164" s="61">
        <f t="shared" si="62"/>
        <v>1260</v>
      </c>
      <c r="AE164" s="63">
        <f>ROUND(U164+Z164*($Q$3-1),0)*2.2</f>
        <v>1359.6000000000001</v>
      </c>
      <c r="AF164" s="61">
        <f>ROUND(V164+AA164*($Q$3-1),0)*1.2</f>
        <v>412.8</v>
      </c>
      <c r="AG164" s="61">
        <f t="shared" si="61"/>
        <v>1152</v>
      </c>
    </row>
    <row r="165" spans="1:33">
      <c r="A165" s="152"/>
      <c r="B165" s="6">
        <v>2</v>
      </c>
      <c r="C165" s="62" t="s">
        <v>120</v>
      </c>
      <c r="D165" s="48">
        <f t="shared" si="53"/>
        <v>1480.5</v>
      </c>
      <c r="E165" s="48">
        <f>T$3</f>
        <v>1814.97</v>
      </c>
      <c r="F165" s="46">
        <f>IF($T$4-AF165&lt;0,1,$T$4-AF165)</f>
        <v>1118.5999999999999</v>
      </c>
      <c r="G165" s="46">
        <f>IF(AE165-$T$5&lt;0,1,AE165-$T$5)</f>
        <v>378.40800000000013</v>
      </c>
      <c r="H165" s="49">
        <f>IF(E165-G165&lt;0,-1,IF(D165-F165&lt;0,1,IF(E165-G165*2&lt;0,-2,IF(D165-F165*2&lt;0,2,IF(E165-G165*3&lt;0,-3,IF(D165-F165*3&lt;0,3,IF(E165-G165*4&lt;0,-4,-9)))))))</f>
        <v>2</v>
      </c>
      <c r="I165" s="46">
        <f>E165-ROUNDUP(D165/F165,0)*G165</f>
        <v>1058.1539999999998</v>
      </c>
      <c r="J165" s="50"/>
      <c r="K165" s="50"/>
      <c r="L165" s="50"/>
      <c r="M165" s="50"/>
      <c r="N165" s="50"/>
      <c r="O165" s="50"/>
      <c r="P165" s="50"/>
      <c r="Q165" s="58" t="s">
        <v>161</v>
      </c>
      <c r="R165" s="59">
        <v>5</v>
      </c>
      <c r="S165" s="59">
        <v>112</v>
      </c>
      <c r="T165" s="59">
        <v>195</v>
      </c>
      <c r="U165" s="60">
        <v>150</v>
      </c>
      <c r="V165" s="59">
        <v>54</v>
      </c>
      <c r="W165" s="59">
        <v>0</v>
      </c>
      <c r="X165" s="59">
        <f t="shared" si="54"/>
        <v>399</v>
      </c>
      <c r="Y165" s="55">
        <v>12</v>
      </c>
      <c r="Z165" s="55">
        <v>7.0603999999999996</v>
      </c>
      <c r="AA165" s="54">
        <v>2.0857000000000001</v>
      </c>
      <c r="AB165" s="54"/>
      <c r="AC165" s="54">
        <f t="shared" si="65"/>
        <v>21.146100000000001</v>
      </c>
      <c r="AD165" s="61">
        <f t="shared" si="62"/>
        <v>1480.5</v>
      </c>
      <c r="AE165" s="63">
        <f>ROUND(U165+Z165*($Q$3-1),0)*2.2*1.04</f>
        <v>1409.4080000000001</v>
      </c>
      <c r="AF165" s="61">
        <f>ROUND(V165+AA165*($Q$3-1),0)*1.2</f>
        <v>230.39999999999998</v>
      </c>
      <c r="AG165" s="61">
        <f t="shared" si="61"/>
        <v>0</v>
      </c>
    </row>
    <row r="166" spans="1:33">
      <c r="A166" s="152"/>
      <c r="B166" s="6">
        <v>3</v>
      </c>
      <c r="C166" s="6" t="s">
        <v>189</v>
      </c>
      <c r="D166" s="48">
        <f t="shared" si="53"/>
        <v>1032</v>
      </c>
      <c r="E166" s="48">
        <f>U$3</f>
        <v>1374.61</v>
      </c>
      <c r="F166" s="46">
        <f>IF($U$4-AF166&lt;0,1,$U$4-AF166)</f>
        <v>954.8</v>
      </c>
      <c r="G166" s="46">
        <f>IF(AE166-$U$5&lt;0,1,AE166-$U$5)</f>
        <v>328.6</v>
      </c>
      <c r="H166" s="49">
        <f>IF(D166-F166&lt;0,1,IF(E166-G166&lt;0,-1,IF(D166-F166*2&lt;0,2,IF(E166-G166*2&lt;0,-2,IF(D166-F166*3&lt;0,3,IF(E166-G166*3&lt;0,-3,IF(D166-F166*4&lt;0,4,IF(E166-G166*4&lt;0,-4,-9))))))))</f>
        <v>2</v>
      </c>
      <c r="I166" s="46">
        <f>E166-(ROUNDUP(D166/F166,0)-1)*G166</f>
        <v>1046.0099999999998</v>
      </c>
      <c r="J166" s="50"/>
      <c r="K166" s="50"/>
      <c r="L166" s="50"/>
      <c r="M166" s="50"/>
      <c r="N166" s="50"/>
      <c r="O166" s="50"/>
      <c r="P166" s="50"/>
      <c r="Q166" s="58" t="s">
        <v>54</v>
      </c>
      <c r="R166" s="59">
        <v>6</v>
      </c>
      <c r="S166" s="59">
        <v>132</v>
      </c>
      <c r="T166" s="59">
        <v>160</v>
      </c>
      <c r="U166" s="59">
        <v>92</v>
      </c>
      <c r="V166" s="59">
        <v>82</v>
      </c>
      <c r="W166" s="59">
        <v>170</v>
      </c>
      <c r="X166" s="59">
        <f t="shared" si="54"/>
        <v>504</v>
      </c>
      <c r="Y166" s="54">
        <v>8</v>
      </c>
      <c r="Z166" s="54">
        <v>4.4800000000000004</v>
      </c>
      <c r="AA166" s="54">
        <v>4.08</v>
      </c>
      <c r="AB166" s="54">
        <v>8</v>
      </c>
      <c r="AC166" s="54">
        <f t="shared" si="65"/>
        <v>24.560000000000002</v>
      </c>
      <c r="AD166" s="61">
        <f t="shared" si="62"/>
        <v>1032</v>
      </c>
      <c r="AE166" s="61">
        <f>ROUND(U166+Z166*($Q$3-1),0)*2.2</f>
        <v>853.6</v>
      </c>
      <c r="AF166" s="61">
        <f>ROUND(V166+AA166*($Q$3-1),0)*1.2</f>
        <v>421.2</v>
      </c>
      <c r="AG166" s="61">
        <f t="shared" si="61"/>
        <v>698</v>
      </c>
    </row>
    <row r="167" spans="1:33">
      <c r="A167" s="152"/>
      <c r="B167" s="6">
        <v>4</v>
      </c>
      <c r="C167" s="62" t="s">
        <v>139</v>
      </c>
      <c r="D167" s="48">
        <f t="shared" si="53"/>
        <v>2202</v>
      </c>
      <c r="E167" s="48">
        <f>V$3</f>
        <v>1536.21</v>
      </c>
      <c r="F167" s="46">
        <f>IF($V$4-AF167&lt;0,1,$V$4-AF167)</f>
        <v>561.48</v>
      </c>
      <c r="G167" s="46">
        <f>IF(AE167-$V$5&lt;0,1,AE167-$V$5)</f>
        <v>1</v>
      </c>
      <c r="H167" s="49">
        <f>IF(E167-G167&lt;0,-1,IF(D167-F167&lt;0,1,IF(E167-G167*2&lt;0,-2,IF(D167-F167*2&lt;0,2,IF(E167-G167*3&lt;0,-3,IF(D167-F167*3&lt;0,3,IF(E167-G167*4&lt;0,-4,-9)))))))</f>
        <v>-9</v>
      </c>
      <c r="I167" s="46">
        <f>E167-ROUNDUP(D167/F167,0)*G167</f>
        <v>1532.21</v>
      </c>
      <c r="J167" s="50"/>
      <c r="K167" s="50"/>
      <c r="L167" s="50"/>
      <c r="M167" s="50"/>
      <c r="N167" s="50"/>
      <c r="O167" s="50"/>
      <c r="P167" s="50"/>
      <c r="Q167" s="58" t="s">
        <v>153</v>
      </c>
      <c r="R167" s="59">
        <v>5</v>
      </c>
      <c r="S167" s="59">
        <v>128</v>
      </c>
      <c r="T167" s="60">
        <v>280</v>
      </c>
      <c r="U167" s="59">
        <v>52</v>
      </c>
      <c r="V167" s="59">
        <v>90</v>
      </c>
      <c r="W167" s="59">
        <v>0</v>
      </c>
      <c r="X167" s="59">
        <f t="shared" si="54"/>
        <v>422</v>
      </c>
      <c r="Y167" s="55">
        <v>18</v>
      </c>
      <c r="Z167" s="54">
        <v>0.5</v>
      </c>
      <c r="AA167" s="55">
        <v>6</v>
      </c>
      <c r="AB167" s="54"/>
      <c r="AC167" s="54">
        <f t="shared" si="65"/>
        <v>24.5</v>
      </c>
      <c r="AD167" s="63">
        <f t="shared" si="62"/>
        <v>2202</v>
      </c>
      <c r="AE167" s="61">
        <f>ROUND(U167+Z167*($Q$3-1),0)*2.2</f>
        <v>187.00000000000003</v>
      </c>
      <c r="AF167" s="63">
        <f>ROUND(V167+AA167*($Q$3-1),0)*1.2*1.1</f>
        <v>641.52</v>
      </c>
      <c r="AG167" s="61">
        <f t="shared" si="61"/>
        <v>0</v>
      </c>
    </row>
    <row r="168" spans="1:33">
      <c r="A168" s="152"/>
      <c r="B168" s="6">
        <v>5</v>
      </c>
      <c r="C168" s="6" t="s">
        <v>132</v>
      </c>
      <c r="D168" s="48">
        <f t="shared" si="53"/>
        <v>1290</v>
      </c>
      <c r="E168" s="48">
        <f>W$3</f>
        <v>1736.19</v>
      </c>
      <c r="F168" s="46">
        <f>IF($W$4-AF168&lt;0,1,$W$4-AF168)</f>
        <v>772</v>
      </c>
      <c r="G168" s="46">
        <f>IF(AE168-$W$5&lt;0,1,AE168-$W$5)</f>
        <v>828.2</v>
      </c>
      <c r="H168" s="49">
        <f>IF(D168-F168&lt;0,1,IF(E168-G168&lt;0,-1,IF(D168-F168*2&lt;0,2,IF(E168-G168*2&lt;0,-2,IF(D168-F168*3&lt;0,3,IF(E168-G168*3&lt;0,-3,IF(D168-F168*4&lt;0,4,IF(E168-G168*4&lt;0,-4,-9))))))))</f>
        <v>2</v>
      </c>
      <c r="I168" s="46">
        <f>E168-(ROUNDUP(D168/F168,0)-1)*G168</f>
        <v>907.99</v>
      </c>
      <c r="J168" s="50"/>
      <c r="K168" s="50"/>
      <c r="L168" s="50"/>
      <c r="M168" s="50"/>
      <c r="N168" s="50"/>
      <c r="O168" s="50"/>
      <c r="P168" s="50"/>
      <c r="Q168" s="58" t="s">
        <v>50</v>
      </c>
      <c r="R168" s="59">
        <v>5</v>
      </c>
      <c r="S168" s="59">
        <v>164</v>
      </c>
      <c r="T168" s="59">
        <v>200</v>
      </c>
      <c r="U168" s="59">
        <v>120</v>
      </c>
      <c r="V168" s="59">
        <v>72</v>
      </c>
      <c r="W168" s="59">
        <v>300</v>
      </c>
      <c r="X168" s="59">
        <f t="shared" si="54"/>
        <v>692</v>
      </c>
      <c r="Y168" s="55">
        <v>10</v>
      </c>
      <c r="Z168" s="54">
        <v>6</v>
      </c>
      <c r="AA168" s="54">
        <v>3.6</v>
      </c>
      <c r="AB168" s="54">
        <v>10</v>
      </c>
      <c r="AC168" s="54">
        <f t="shared" si="65"/>
        <v>29.6</v>
      </c>
      <c r="AD168" s="61">
        <f t="shared" si="62"/>
        <v>1290</v>
      </c>
      <c r="AE168" s="61">
        <f>ROUND(U168+Z168*($Q$3-1),0)*2.2</f>
        <v>1135.2</v>
      </c>
      <c r="AF168" s="61">
        <f t="shared" ref="AF168:AF177" si="66">ROUND(V168+AA168*($Q$3-1),0)*1.2</f>
        <v>372</v>
      </c>
      <c r="AG168" s="61">
        <f t="shared" si="61"/>
        <v>960</v>
      </c>
    </row>
    <row r="169" spans="1:33">
      <c r="A169" s="152"/>
      <c r="B169" s="6">
        <v>6</v>
      </c>
      <c r="C169" s="62" t="s">
        <v>57</v>
      </c>
      <c r="D169" s="48">
        <f t="shared" si="53"/>
        <v>1290</v>
      </c>
      <c r="E169" s="48">
        <f>X$3</f>
        <v>1444.3</v>
      </c>
      <c r="F169" s="46">
        <f>IF($X$4-AF169&lt;0,1,$X$4-AF169)</f>
        <v>589.6</v>
      </c>
      <c r="G169" s="46">
        <f>IF(AE169-$X$5&lt;0,1,AE169-$X$5)</f>
        <v>312.80000000000018</v>
      </c>
      <c r="H169" s="49">
        <f>IF(E169-G169&lt;0,-1,IF(D169-F169&lt;0,1,IF(E169-G169*2&lt;0,-2,IF(D169-F169*2&lt;0,2,IF(E169-G169*3&lt;0,-3,IF(D169-F169*3&lt;0,3,IF(E169-G169*4&lt;0,-4,-9)))))))</f>
        <v>3</v>
      </c>
      <c r="I169" s="46">
        <f>E169-ROUNDUP(D169/F169,0)*G169</f>
        <v>505.89999999999941</v>
      </c>
      <c r="J169" s="50"/>
      <c r="K169" s="50"/>
      <c r="L169" s="50"/>
      <c r="M169" s="50"/>
      <c r="N169" s="50"/>
      <c r="O169" s="50"/>
      <c r="P169" s="50"/>
      <c r="Q169" s="58" t="s">
        <v>131</v>
      </c>
      <c r="R169" s="59">
        <v>5</v>
      </c>
      <c r="S169" s="59">
        <v>164</v>
      </c>
      <c r="T169" s="59">
        <v>200</v>
      </c>
      <c r="U169" s="59">
        <v>116</v>
      </c>
      <c r="V169" s="59">
        <v>76</v>
      </c>
      <c r="W169" s="59">
        <v>300</v>
      </c>
      <c r="X169" s="59">
        <f t="shared" si="54"/>
        <v>692</v>
      </c>
      <c r="Y169" s="55">
        <v>10</v>
      </c>
      <c r="Z169" s="54">
        <v>5.8</v>
      </c>
      <c r="AA169" s="54">
        <v>3.8</v>
      </c>
      <c r="AB169" s="54">
        <v>10</v>
      </c>
      <c r="AC169" s="54">
        <f t="shared" si="65"/>
        <v>29.6</v>
      </c>
      <c r="AD169" s="61">
        <f t="shared" si="62"/>
        <v>1290</v>
      </c>
      <c r="AE169" s="61">
        <f>ROUND(U169+Z169*($Q$3-1),0)*2.2</f>
        <v>1097.8000000000002</v>
      </c>
      <c r="AF169" s="61">
        <f t="shared" si="66"/>
        <v>392.4</v>
      </c>
      <c r="AG169" s="61">
        <f t="shared" si="61"/>
        <v>960</v>
      </c>
    </row>
    <row r="170" spans="1:33">
      <c r="A170" s="153"/>
      <c r="B170" s="6">
        <v>7</v>
      </c>
      <c r="C170" s="62" t="s">
        <v>151</v>
      </c>
      <c r="D170" s="48">
        <f t="shared" si="53"/>
        <v>1260</v>
      </c>
      <c r="E170" s="48">
        <f>Y$3</f>
        <v>1736.19</v>
      </c>
      <c r="F170" s="46">
        <f>IF($Y$4-AF170&lt;0,1,$Y$4-AF170)</f>
        <v>486.4</v>
      </c>
      <c r="G170" s="46">
        <f>IF(AE170-$Y$5&lt;0,1,AE170-$Y$5)</f>
        <v>577.40000000000009</v>
      </c>
      <c r="H170" s="49">
        <f>IF(D170-F170&lt;0,1,IF(E170-G170&lt;0,-1,IF(D170-F170*2&lt;0,2,IF(E170-G170*2&lt;0,-2,IF(D170-F170*3&lt;0,3,IF(E170-G170*3&lt;0,-3,IF(D170-F170*4&lt;0,4,IF(E170-G170*4&lt;0,-4,-9))))))))</f>
        <v>3</v>
      </c>
      <c r="I170" s="46">
        <f>E170-(ROUNDUP(D170/F170,0)-1)*G170</f>
        <v>581.38999999999987</v>
      </c>
      <c r="J170" s="50"/>
      <c r="K170" s="50"/>
      <c r="L170" s="50"/>
      <c r="M170" s="50"/>
      <c r="N170" s="50"/>
      <c r="O170" s="50"/>
      <c r="P170" s="50"/>
      <c r="Q170" s="58" t="s">
        <v>152</v>
      </c>
      <c r="R170" s="59">
        <v>6</v>
      </c>
      <c r="S170" s="59">
        <v>180</v>
      </c>
      <c r="T170" s="59">
        <v>180</v>
      </c>
      <c r="U170" s="59">
        <v>100</v>
      </c>
      <c r="V170" s="60">
        <v>120</v>
      </c>
      <c r="W170" s="60">
        <v>360</v>
      </c>
      <c r="X170" s="60">
        <f t="shared" si="54"/>
        <v>760</v>
      </c>
      <c r="Y170" s="55">
        <v>10</v>
      </c>
      <c r="Z170" s="54">
        <v>4.5814000000000004</v>
      </c>
      <c r="AA170" s="55">
        <v>6.4884000000000004</v>
      </c>
      <c r="AB170" s="55">
        <v>11.9937</v>
      </c>
      <c r="AC170" s="55">
        <f t="shared" si="65"/>
        <v>33.063500000000005</v>
      </c>
      <c r="AD170" s="61">
        <f t="shared" si="62"/>
        <v>1260</v>
      </c>
      <c r="AE170" s="61">
        <f>ROUND(U170+Z170*($Q$3-1),0)*2.2</f>
        <v>884.40000000000009</v>
      </c>
      <c r="AF170" s="63">
        <f t="shared" si="66"/>
        <v>657.6</v>
      </c>
      <c r="AG170" s="61">
        <f>ROUND(W170+AB170*($Q$3-1),0)*1.03</f>
        <v>1186.56</v>
      </c>
    </row>
    <row r="171" spans="1:33" ht="13.5" customHeight="1">
      <c r="A171" s="151" t="s">
        <v>101</v>
      </c>
      <c r="B171" s="6">
        <v>1</v>
      </c>
      <c r="C171" s="62" t="s">
        <v>186</v>
      </c>
      <c r="D171" s="48">
        <f t="shared" si="53"/>
        <v>1260</v>
      </c>
      <c r="E171" s="48">
        <f>S$3</f>
        <v>1851.33</v>
      </c>
      <c r="F171" s="46">
        <f>IF($S$4-AF171&lt;0,1,$S$4-AF171)</f>
        <v>943.2</v>
      </c>
      <c r="G171" s="46">
        <f>IF(AE171-$S$5&lt;0,1,AE171-$S$5)</f>
        <v>581.40000000000009</v>
      </c>
      <c r="H171" s="49">
        <f>IF(D171-F171&lt;0,1,IF(E171-G171&lt;0,-1,IF(D171-F171*2&lt;0,2,IF(E171-G171*2&lt;0,-2,IF(D171-F171*3&lt;0,3,IF(E171-G171*3&lt;0,-3,IF(D171-F171*4&lt;0,4,IF(E171-G171*4&lt;0,-4,-9))))))))</f>
        <v>2</v>
      </c>
      <c r="I171" s="46">
        <f>E171-(ROUNDUP(D171/F171,0)-1)*G171</f>
        <v>1269.9299999999998</v>
      </c>
      <c r="J171" s="50"/>
      <c r="K171" s="50"/>
      <c r="L171" s="50"/>
      <c r="M171" s="50"/>
      <c r="N171" s="50"/>
      <c r="O171" s="50"/>
      <c r="P171" s="50"/>
      <c r="Q171" s="58" t="s">
        <v>185</v>
      </c>
      <c r="R171" s="59">
        <v>6</v>
      </c>
      <c r="S171" s="59">
        <v>180</v>
      </c>
      <c r="T171" s="59">
        <v>180</v>
      </c>
      <c r="U171" s="60">
        <v>150</v>
      </c>
      <c r="V171" s="59">
        <v>80</v>
      </c>
      <c r="W171" s="60">
        <v>360</v>
      </c>
      <c r="X171" s="60">
        <f t="shared" si="54"/>
        <v>770</v>
      </c>
      <c r="Y171" s="55">
        <v>10</v>
      </c>
      <c r="Z171" s="55">
        <v>7.0857000000000001</v>
      </c>
      <c r="AA171" s="54">
        <v>4</v>
      </c>
      <c r="AB171" s="55">
        <v>12</v>
      </c>
      <c r="AC171" s="55">
        <f t="shared" si="65"/>
        <v>33.085700000000003</v>
      </c>
      <c r="AD171" s="63">
        <f t="shared" si="62"/>
        <v>1260</v>
      </c>
      <c r="AE171" s="63">
        <f t="shared" ref="AE171:AE177" si="67">ROUND(U171+Z171*($Q$3-1),0)*1.8</f>
        <v>1112.4000000000001</v>
      </c>
      <c r="AF171" s="61">
        <f t="shared" si="66"/>
        <v>412.8</v>
      </c>
      <c r="AG171" s="61">
        <f t="shared" ref="AG171:AG176" si="68">ROUND(W171+AB171*($Q$3-1),0)</f>
        <v>1152</v>
      </c>
    </row>
    <row r="172" spans="1:33">
      <c r="A172" s="152"/>
      <c r="B172" s="6">
        <v>2</v>
      </c>
      <c r="C172" s="6" t="s">
        <v>108</v>
      </c>
      <c r="D172" s="48">
        <f t="shared" si="53"/>
        <v>796.5</v>
      </c>
      <c r="E172" s="48">
        <f>T$3</f>
        <v>1814.97</v>
      </c>
      <c r="F172" s="46">
        <f>IF($T$4-AF172&lt;0,1,$T$4-AF172)</f>
        <v>1045.4000000000001</v>
      </c>
      <c r="G172" s="46">
        <f>IF(AE172-$T$5&lt;0,1,AE172-$T$5)</f>
        <v>1</v>
      </c>
      <c r="H172" s="49">
        <f>IF(E172-G172&lt;0,-1,IF(D172-F172&lt;0,1,IF(E172-G172*2&lt;0,-2,IF(D172-F172*2&lt;0,2,IF(E172-G172*3&lt;0,-3,IF(D172-F172*3&lt;0,3,IF(E172-G172*4&lt;0,-4,-9)))))))</f>
        <v>1</v>
      </c>
      <c r="I172" s="46">
        <f>E172-ROUNDUP(D172/F172,0)*G172</f>
        <v>1813.97</v>
      </c>
      <c r="J172" s="50"/>
      <c r="K172" s="50"/>
      <c r="L172" s="50"/>
      <c r="M172" s="50"/>
      <c r="N172" s="50"/>
      <c r="O172" s="50"/>
      <c r="P172" s="50"/>
      <c r="Q172" s="58" t="s">
        <v>128</v>
      </c>
      <c r="R172" s="59">
        <v>4</v>
      </c>
      <c r="S172" s="59">
        <v>128</v>
      </c>
      <c r="T172" s="59">
        <v>135</v>
      </c>
      <c r="U172" s="59">
        <v>69</v>
      </c>
      <c r="V172" s="59">
        <v>48</v>
      </c>
      <c r="W172" s="59">
        <v>190</v>
      </c>
      <c r="X172" s="59">
        <f t="shared" si="54"/>
        <v>442</v>
      </c>
      <c r="Y172" s="54">
        <v>6</v>
      </c>
      <c r="Z172" s="54">
        <v>4.5999999999999996</v>
      </c>
      <c r="AA172" s="54">
        <v>3.1</v>
      </c>
      <c r="AB172" s="54">
        <v>10</v>
      </c>
      <c r="AC172" s="54">
        <f t="shared" si="65"/>
        <v>23.7</v>
      </c>
      <c r="AD172" s="61">
        <f t="shared" si="62"/>
        <v>796.5</v>
      </c>
      <c r="AE172" s="61">
        <f t="shared" si="67"/>
        <v>671.4</v>
      </c>
      <c r="AF172" s="61">
        <f t="shared" si="66"/>
        <v>303.59999999999997</v>
      </c>
      <c r="AG172" s="61">
        <f t="shared" si="68"/>
        <v>850</v>
      </c>
    </row>
    <row r="173" spans="1:33">
      <c r="A173" s="152"/>
      <c r="B173" s="6">
        <v>3</v>
      </c>
      <c r="C173" s="6" t="s">
        <v>187</v>
      </c>
      <c r="D173" s="48">
        <f t="shared" si="53"/>
        <v>1093.5</v>
      </c>
      <c r="E173" s="48">
        <f>U$3</f>
        <v>1374.61</v>
      </c>
      <c r="F173" s="46">
        <f>IF($U$4-AF173&lt;0,1,$U$4-AF173)</f>
        <v>1076</v>
      </c>
      <c r="G173" s="46">
        <f>IF(AE173-$U$5&lt;0,1,AE173-$U$5)</f>
        <v>286.80000000000007</v>
      </c>
      <c r="H173" s="49">
        <f>IF(D173-F173&lt;0,1,IF(E173-G173&lt;0,-1,IF(D173-F173*2&lt;0,2,IF(E173-G173*2&lt;0,-2,IF(D173-F173*3&lt;0,3,IF(E173-G173*3&lt;0,-3,IF(D173-F173*4&lt;0,4,IF(E173-G173*4&lt;0,-4,-9))))))))</f>
        <v>2</v>
      </c>
      <c r="I173" s="46">
        <f>E173-(ROUNDUP(D173/F173,0)-1)*G173</f>
        <v>1087.81</v>
      </c>
      <c r="J173" s="50"/>
      <c r="K173" s="50"/>
      <c r="L173" s="50"/>
      <c r="M173" s="50"/>
      <c r="N173" s="50"/>
      <c r="O173" s="50"/>
      <c r="P173" s="50"/>
      <c r="Q173" s="58" t="s">
        <v>110</v>
      </c>
      <c r="R173" s="59">
        <v>4</v>
      </c>
      <c r="S173" s="59">
        <v>128</v>
      </c>
      <c r="T173" s="59">
        <v>135</v>
      </c>
      <c r="U173" s="59">
        <v>84</v>
      </c>
      <c r="V173" s="59">
        <v>46</v>
      </c>
      <c r="W173" s="59">
        <v>105</v>
      </c>
      <c r="X173" s="59">
        <f t="shared" si="54"/>
        <v>370</v>
      </c>
      <c r="Y173" s="54">
        <v>9</v>
      </c>
      <c r="Z173" s="54">
        <v>5.5651999999999999</v>
      </c>
      <c r="AA173" s="54">
        <v>3.0870000000000002</v>
      </c>
      <c r="AB173" s="54">
        <v>7</v>
      </c>
      <c r="AC173" s="54">
        <f t="shared" si="65"/>
        <v>24.652200000000001</v>
      </c>
      <c r="AD173" s="61">
        <f t="shared" si="62"/>
        <v>1093.5</v>
      </c>
      <c r="AE173" s="61">
        <f t="shared" si="67"/>
        <v>811.80000000000007</v>
      </c>
      <c r="AF173" s="61">
        <f t="shared" si="66"/>
        <v>300</v>
      </c>
      <c r="AG173" s="61">
        <f t="shared" si="68"/>
        <v>567</v>
      </c>
    </row>
    <row r="174" spans="1:33">
      <c r="A174" s="152"/>
      <c r="B174" s="6">
        <v>4</v>
      </c>
      <c r="C174" s="6" t="s">
        <v>162</v>
      </c>
      <c r="D174" s="48">
        <f t="shared" si="53"/>
        <v>918</v>
      </c>
      <c r="E174" s="48">
        <f>V$3</f>
        <v>1536.21</v>
      </c>
      <c r="F174" s="46">
        <f>IF($V$4-AF174&lt;0,1,$V$4-AF174)</f>
        <v>762.6</v>
      </c>
      <c r="G174" s="46">
        <f>IF(AE174-$V$5&lt;0,1,AE174-$V$5)</f>
        <v>1</v>
      </c>
      <c r="H174" s="49">
        <f>IF(E174-G174&lt;0,-1,IF(D174-F174&lt;0,1,IF(E174-G174*2&lt;0,-2,IF(D174-F174*2&lt;0,2,IF(E174-G174*3&lt;0,-3,IF(D174-F174*3&lt;0,3,IF(E174-G174*4&lt;0,-4,-9)))))))</f>
        <v>2</v>
      </c>
      <c r="I174" s="46">
        <f>E174-ROUNDUP(D174/F174,0)*G174</f>
        <v>1534.21</v>
      </c>
      <c r="J174" s="50"/>
      <c r="K174" s="50"/>
      <c r="L174" s="50"/>
      <c r="M174" s="50"/>
      <c r="N174" s="50"/>
      <c r="O174" s="50"/>
      <c r="P174" s="50"/>
      <c r="Q174" s="58" t="s">
        <v>13</v>
      </c>
      <c r="R174" s="59">
        <v>4</v>
      </c>
      <c r="S174" s="59">
        <v>112</v>
      </c>
      <c r="T174" s="59">
        <v>150</v>
      </c>
      <c r="U174" s="59">
        <v>100</v>
      </c>
      <c r="V174" s="60">
        <v>110</v>
      </c>
      <c r="W174" s="59">
        <v>150</v>
      </c>
      <c r="X174" s="59">
        <f t="shared" si="54"/>
        <v>510</v>
      </c>
      <c r="Y174" s="54">
        <v>7</v>
      </c>
      <c r="Z174" s="54">
        <v>4.4000000000000004</v>
      </c>
      <c r="AA174" s="54">
        <v>3.9</v>
      </c>
      <c r="AB174" s="54">
        <v>7</v>
      </c>
      <c r="AC174" s="54">
        <f t="shared" si="65"/>
        <v>22.3</v>
      </c>
      <c r="AD174" s="61">
        <f t="shared" si="62"/>
        <v>918</v>
      </c>
      <c r="AE174" s="61">
        <f t="shared" si="67"/>
        <v>702</v>
      </c>
      <c r="AF174" s="61">
        <f t="shared" si="66"/>
        <v>440.4</v>
      </c>
      <c r="AG174" s="61">
        <f t="shared" si="68"/>
        <v>612</v>
      </c>
    </row>
    <row r="175" spans="1:33">
      <c r="A175" s="152"/>
      <c r="B175" s="6">
        <v>5</v>
      </c>
      <c r="C175" s="6" t="s">
        <v>182</v>
      </c>
      <c r="D175" s="48">
        <f t="shared" si="53"/>
        <v>1005</v>
      </c>
      <c r="E175" s="48">
        <f>W$3</f>
        <v>1736.19</v>
      </c>
      <c r="F175" s="46">
        <f>IF($W$4-AF175&lt;0,1,$W$4-AF175)</f>
        <v>949.6</v>
      </c>
      <c r="G175" s="46">
        <f>IF(AE175-$W$5&lt;0,1,AE175-$W$5)</f>
        <v>553.4</v>
      </c>
      <c r="H175" s="49">
        <f>IF(D175-F175&lt;0,1,IF(E175-G175&lt;0,-1,IF(D175-F175*2&lt;0,2,IF(E175-G175*2&lt;0,-2,IF(D175-F175*3&lt;0,3,IF(E175-G175*3&lt;0,-3,IF(D175-F175*4&lt;0,4,IF(E175-G175*4&lt;0,-4,-9))))))))</f>
        <v>2</v>
      </c>
      <c r="I175" s="46">
        <f>E175-(ROUNDUP(D175/F175,0)-1)*G175</f>
        <v>1182.79</v>
      </c>
      <c r="J175" s="50"/>
      <c r="K175" s="50"/>
      <c r="L175" s="50"/>
      <c r="M175" s="50"/>
      <c r="N175" s="50"/>
      <c r="O175" s="50"/>
      <c r="P175" s="50"/>
      <c r="Q175" s="58" t="s">
        <v>60</v>
      </c>
      <c r="R175" s="59">
        <v>5</v>
      </c>
      <c r="S175" s="59">
        <v>176</v>
      </c>
      <c r="T175" s="59">
        <v>10</v>
      </c>
      <c r="U175" s="59">
        <v>10</v>
      </c>
      <c r="V175" s="59">
        <v>10</v>
      </c>
      <c r="W175" s="59">
        <v>0</v>
      </c>
      <c r="X175" s="59">
        <f t="shared" ref="X175:X206" si="69">W175+V175+U175+T175</f>
        <v>30</v>
      </c>
      <c r="Y175" s="55">
        <v>10</v>
      </c>
      <c r="Z175" s="55">
        <v>7.0909000000000004</v>
      </c>
      <c r="AA175" s="54">
        <v>2.2955000000000001</v>
      </c>
      <c r="AB175" s="55">
        <v>21</v>
      </c>
      <c r="AC175" s="55">
        <f t="shared" si="65"/>
        <v>40.386400000000002</v>
      </c>
      <c r="AD175" s="61">
        <f t="shared" si="62"/>
        <v>1005</v>
      </c>
      <c r="AE175" s="63">
        <f t="shared" si="67"/>
        <v>860.4</v>
      </c>
      <c r="AF175" s="61">
        <f t="shared" si="66"/>
        <v>194.4</v>
      </c>
      <c r="AG175" s="61">
        <f t="shared" si="68"/>
        <v>1386</v>
      </c>
    </row>
    <row r="176" spans="1:33">
      <c r="A176" s="152"/>
      <c r="B176" s="6">
        <v>6</v>
      </c>
      <c r="C176" s="6" t="s">
        <v>205</v>
      </c>
      <c r="D176" s="48">
        <f t="shared" si="53"/>
        <v>1410</v>
      </c>
      <c r="E176" s="48">
        <f>X$3</f>
        <v>1444.3</v>
      </c>
      <c r="F176" s="46">
        <f>IF($X$4-AF176&lt;0,1,$X$4-AF176)</f>
        <v>512.79999999999995</v>
      </c>
      <c r="G176" s="46">
        <f>IF(AE176-$X$5&lt;0,1,AE176-$X$5)</f>
        <v>19.600000000000023</v>
      </c>
      <c r="H176" s="49">
        <f>IF(E176-G176&lt;0,-1,IF(D176-F176&lt;0,1,IF(E176-G176*2&lt;0,-2,IF(D176-F176*2&lt;0,2,IF(E176-G176*3&lt;0,-3,IF(D176-F176*3&lt;0,3,IF(E176-G176*4&lt;0,-4,-9)))))))</f>
        <v>3</v>
      </c>
      <c r="I176" s="46">
        <f>E176-ROUNDUP(D176/F176,0)*G176</f>
        <v>1385.5</v>
      </c>
      <c r="J176" s="50"/>
      <c r="K176" s="50"/>
      <c r="L176" s="50"/>
      <c r="M176" s="50"/>
      <c r="N176" s="50"/>
      <c r="O176" s="50"/>
      <c r="P176" s="50"/>
      <c r="Q176" s="58" t="s">
        <v>13</v>
      </c>
      <c r="R176" s="59">
        <v>6</v>
      </c>
      <c r="S176" s="59">
        <v>204</v>
      </c>
      <c r="T176" s="60">
        <v>280</v>
      </c>
      <c r="U176" s="60">
        <v>150</v>
      </c>
      <c r="V176" s="60">
        <v>160</v>
      </c>
      <c r="W176" s="60">
        <v>500</v>
      </c>
      <c r="X176" s="60">
        <f t="shared" si="69"/>
        <v>1090</v>
      </c>
      <c r="Y176" s="54">
        <v>10</v>
      </c>
      <c r="Z176" s="54">
        <v>4.5</v>
      </c>
      <c r="AA176" s="54">
        <v>3.5</v>
      </c>
      <c r="AB176" s="54">
        <v>15</v>
      </c>
      <c r="AC176" s="54">
        <v>33</v>
      </c>
      <c r="AD176" s="61">
        <f t="shared" si="62"/>
        <v>1410</v>
      </c>
      <c r="AE176" s="61">
        <f t="shared" si="67"/>
        <v>804.6</v>
      </c>
      <c r="AF176" s="61">
        <f t="shared" si="66"/>
        <v>469.2</v>
      </c>
      <c r="AG176" s="61">
        <f t="shared" si="68"/>
        <v>1490</v>
      </c>
    </row>
    <row r="177" spans="1:33">
      <c r="A177" s="153"/>
      <c r="B177" s="6">
        <v>7</v>
      </c>
      <c r="C177" s="62" t="s">
        <v>151</v>
      </c>
      <c r="D177" s="48">
        <f t="shared" si="53"/>
        <v>1260</v>
      </c>
      <c r="E177" s="48">
        <f>Y$3</f>
        <v>1736.19</v>
      </c>
      <c r="F177" s="46">
        <f>IF($Y$4-AF177&lt;0,1,$Y$4-AF177)</f>
        <v>486.4</v>
      </c>
      <c r="G177" s="46">
        <f>IF(AE177-$Y$5&lt;0,1,AE177-$Y$5)</f>
        <v>416.6</v>
      </c>
      <c r="H177" s="49">
        <f>IF(D177-F177&lt;0,1,IF(E177-G177&lt;0,-1,IF(D177-F177*2&lt;0,2,IF(E177-G177*2&lt;0,-2,IF(D177-F177*3&lt;0,3,IF(E177-G177*3&lt;0,-3,IF(D177-F177*4&lt;0,4,IF(E177-G177*4&lt;0,-4,-9))))))))</f>
        <v>3</v>
      </c>
      <c r="I177" s="46">
        <f>E177-(ROUNDUP(D177/F177,0)-1)*G177</f>
        <v>902.99</v>
      </c>
      <c r="J177" s="50"/>
      <c r="K177" s="50"/>
      <c r="L177" s="50"/>
      <c r="M177" s="50"/>
      <c r="N177" s="50"/>
      <c r="O177" s="50"/>
      <c r="P177" s="50"/>
      <c r="Q177" s="58" t="s">
        <v>152</v>
      </c>
      <c r="R177" s="59">
        <v>6</v>
      </c>
      <c r="S177" s="59">
        <v>180</v>
      </c>
      <c r="T177" s="59">
        <v>180</v>
      </c>
      <c r="U177" s="59">
        <v>100</v>
      </c>
      <c r="V177" s="60">
        <v>120</v>
      </c>
      <c r="W177" s="60">
        <v>360</v>
      </c>
      <c r="X177" s="60">
        <f t="shared" si="69"/>
        <v>760</v>
      </c>
      <c r="Y177" s="55">
        <v>10</v>
      </c>
      <c r="Z177" s="54">
        <v>4.5814000000000004</v>
      </c>
      <c r="AA177" s="55">
        <v>6.4884000000000004</v>
      </c>
      <c r="AB177" s="55">
        <v>11.9937</v>
      </c>
      <c r="AC177" s="55">
        <f t="shared" ref="AC177:AC191" si="70">AB177+AA177+Z177+Y177</f>
        <v>33.063500000000005</v>
      </c>
      <c r="AD177" s="61">
        <f t="shared" si="62"/>
        <v>1260</v>
      </c>
      <c r="AE177" s="61">
        <f t="shared" si="67"/>
        <v>723.6</v>
      </c>
      <c r="AF177" s="63">
        <f t="shared" si="66"/>
        <v>657.6</v>
      </c>
      <c r="AG177" s="61">
        <f>ROUND(W177+AB177*($Q$3-1),0)*1.03</f>
        <v>1186.56</v>
      </c>
    </row>
    <row r="178" spans="1:33" ht="13.5" customHeight="1">
      <c r="A178" s="151" t="s">
        <v>62</v>
      </c>
      <c r="B178" s="6">
        <v>1</v>
      </c>
      <c r="C178" s="62" t="s">
        <v>62</v>
      </c>
      <c r="D178" s="48">
        <f t="shared" si="53"/>
        <v>1242</v>
      </c>
      <c r="E178" s="48">
        <f>S$3</f>
        <v>1851.33</v>
      </c>
      <c r="F178" s="46">
        <f>IF($S$4-AF178&lt;0,1,$S$4-AF178)</f>
        <v>1355</v>
      </c>
      <c r="G178" s="46">
        <f>IF(AE178-$S$5&lt;0,1,AE178-$S$5)</f>
        <v>1226.8000000000002</v>
      </c>
      <c r="H178" s="49">
        <f>IF(D178-F178&lt;0,1,IF(E178-G178&lt;0,-1,IF(D178-F178*2&lt;0,2,IF(E178-G178*2&lt;0,-2,IF(D178-F178*3&lt;0,3,IF(E178-G178*3&lt;0,-3,IF(D178-F178*4&lt;0,4,IF(E178-G178*4&lt;0,-4,-9))))))))</f>
        <v>1</v>
      </c>
      <c r="I178" s="46">
        <f>E178-(ROUNDUP(D178/F178,0)-1)*G178</f>
        <v>1851.33</v>
      </c>
      <c r="J178" s="50"/>
      <c r="K178" s="50"/>
      <c r="L178" s="50"/>
      <c r="M178" s="50"/>
      <c r="N178" s="50"/>
      <c r="O178" s="50"/>
      <c r="P178" s="50"/>
      <c r="Q178" s="58" t="s">
        <v>54</v>
      </c>
      <c r="R178" s="59">
        <v>5</v>
      </c>
      <c r="S178" s="59">
        <v>180</v>
      </c>
      <c r="T178" s="60">
        <v>300</v>
      </c>
      <c r="U178" s="60">
        <v>200</v>
      </c>
      <c r="V178" s="59">
        <v>1</v>
      </c>
      <c r="W178" s="60">
        <v>360</v>
      </c>
      <c r="X178" s="60">
        <f t="shared" si="69"/>
        <v>861</v>
      </c>
      <c r="Y178" s="54">
        <v>8</v>
      </c>
      <c r="Z178" s="55">
        <v>9.0832999999999995</v>
      </c>
      <c r="AA178" s="54"/>
      <c r="AB178" s="55">
        <v>15</v>
      </c>
      <c r="AC178" s="55">
        <f t="shared" si="70"/>
        <v>32.083300000000001</v>
      </c>
      <c r="AD178" s="61">
        <f t="shared" si="62"/>
        <v>1242</v>
      </c>
      <c r="AE178" s="63">
        <f t="shared" ref="AE178:AE184" si="71">ROUND(U178+Z178*($Q$3-1),0)*2.2</f>
        <v>1757.8000000000002</v>
      </c>
      <c r="AF178" s="61">
        <f t="shared" ref="AF178:AG184" si="72">ROUND(V178+AA178*($Q$3-1),0)</f>
        <v>1</v>
      </c>
      <c r="AG178" s="61">
        <f t="shared" si="72"/>
        <v>1350</v>
      </c>
    </row>
    <row r="179" spans="1:33">
      <c r="A179" s="152"/>
      <c r="B179" s="6">
        <v>2</v>
      </c>
      <c r="C179" s="6" t="s">
        <v>187</v>
      </c>
      <c r="D179" s="48">
        <f t="shared" si="53"/>
        <v>1093.5</v>
      </c>
      <c r="E179" s="48">
        <f>T$3</f>
        <v>1814.97</v>
      </c>
      <c r="F179" s="46">
        <f>IF($T$4-AF179&lt;0,1,$T$4-AF179)</f>
        <v>1099</v>
      </c>
      <c r="G179" s="46">
        <f>IF(AE179-$T$5&lt;0,1,AE179-$T$5)</f>
        <v>1</v>
      </c>
      <c r="H179" s="49">
        <f>IF(E179-G179&lt;0,-1,IF(D179-F179&lt;0,1,IF(E179-G179*2&lt;0,-2,IF(D179-F179*2&lt;0,2,IF(E179-G179*3&lt;0,-3,IF(D179-F179*3&lt;0,3,IF(E179-G179*4&lt;0,-4,-9)))))))</f>
        <v>1</v>
      </c>
      <c r="I179" s="46">
        <f>E179-ROUNDUP(D179/F179,0)*G179</f>
        <v>1813.97</v>
      </c>
      <c r="J179" s="50"/>
      <c r="K179" s="50"/>
      <c r="L179" s="50"/>
      <c r="M179" s="50"/>
      <c r="N179" s="50"/>
      <c r="O179" s="50"/>
      <c r="P179" s="50"/>
      <c r="Q179" s="58" t="s">
        <v>110</v>
      </c>
      <c r="R179" s="59">
        <v>4</v>
      </c>
      <c r="S179" s="59">
        <v>128</v>
      </c>
      <c r="T179" s="59">
        <v>135</v>
      </c>
      <c r="U179" s="59">
        <v>84</v>
      </c>
      <c r="V179" s="59">
        <v>46</v>
      </c>
      <c r="W179" s="59">
        <v>105</v>
      </c>
      <c r="X179" s="59">
        <f t="shared" si="69"/>
        <v>370</v>
      </c>
      <c r="Y179" s="54">
        <v>9</v>
      </c>
      <c r="Z179" s="54">
        <v>5.5651999999999999</v>
      </c>
      <c r="AA179" s="54">
        <v>3.0870000000000002</v>
      </c>
      <c r="AB179" s="54">
        <v>7</v>
      </c>
      <c r="AC179" s="54">
        <f t="shared" si="70"/>
        <v>24.652200000000001</v>
      </c>
      <c r="AD179" s="61">
        <f t="shared" si="62"/>
        <v>1093.5</v>
      </c>
      <c r="AE179" s="61">
        <f t="shared" si="71"/>
        <v>992.2</v>
      </c>
      <c r="AF179" s="61">
        <f t="shared" si="72"/>
        <v>250</v>
      </c>
      <c r="AG179" s="61">
        <f t="shared" si="72"/>
        <v>567</v>
      </c>
    </row>
    <row r="180" spans="1:33">
      <c r="A180" s="152"/>
      <c r="B180" s="6">
        <v>3</v>
      </c>
      <c r="C180" s="6" t="s">
        <v>145</v>
      </c>
      <c r="D180" s="48">
        <f t="shared" si="53"/>
        <v>972</v>
      </c>
      <c r="E180" s="48">
        <f>U$3</f>
        <v>1374.61</v>
      </c>
      <c r="F180" s="46">
        <f>IF($U$4-AF180&lt;0,1,$U$4-AF180)</f>
        <v>1101</v>
      </c>
      <c r="G180" s="46">
        <f>IF(AE180-$U$5&lt;0,1,AE180-$U$5)</f>
        <v>524.40000000000009</v>
      </c>
      <c r="H180" s="49">
        <f>IF(D180-F180&lt;0,1,IF(E180-G180&lt;0,-1,IF(D180-F180*2&lt;0,2,IF(E180-G180*2&lt;0,-2,IF(D180-F180*3&lt;0,3,IF(E180-G180*3&lt;0,-3,IF(D180-F180*4&lt;0,4,IF(E180-G180*4&lt;0,-4,-9))))))))</f>
        <v>1</v>
      </c>
      <c r="I180" s="46">
        <f>E180-(ROUNDUP(D180/F180,0)-1)*G180</f>
        <v>1374.61</v>
      </c>
      <c r="J180" s="50"/>
      <c r="K180" s="50"/>
      <c r="L180" s="50"/>
      <c r="M180" s="50"/>
      <c r="N180" s="50"/>
      <c r="O180" s="50"/>
      <c r="P180" s="50"/>
      <c r="Q180" s="58" t="s">
        <v>54</v>
      </c>
      <c r="R180" s="59">
        <v>4</v>
      </c>
      <c r="S180" s="59">
        <v>116</v>
      </c>
      <c r="T180" s="59">
        <v>120</v>
      </c>
      <c r="U180" s="59">
        <v>88</v>
      </c>
      <c r="V180" s="59">
        <v>51</v>
      </c>
      <c r="W180" s="59">
        <v>75</v>
      </c>
      <c r="X180" s="59">
        <f t="shared" si="69"/>
        <v>334</v>
      </c>
      <c r="Y180" s="54">
        <v>8</v>
      </c>
      <c r="Z180" s="54">
        <v>5.9</v>
      </c>
      <c r="AA180" s="54">
        <v>3.4</v>
      </c>
      <c r="AB180" s="54">
        <v>5</v>
      </c>
      <c r="AC180" s="54">
        <f t="shared" si="70"/>
        <v>22.3</v>
      </c>
      <c r="AD180" s="61">
        <f t="shared" si="62"/>
        <v>972</v>
      </c>
      <c r="AE180" s="61">
        <f t="shared" si="71"/>
        <v>1049.4000000000001</v>
      </c>
      <c r="AF180" s="61">
        <f t="shared" si="72"/>
        <v>275</v>
      </c>
      <c r="AG180" s="61">
        <f t="shared" si="72"/>
        <v>405</v>
      </c>
    </row>
    <row r="181" spans="1:33">
      <c r="A181" s="152"/>
      <c r="B181" s="6">
        <v>4</v>
      </c>
      <c r="C181" s="6" t="s">
        <v>183</v>
      </c>
      <c r="D181" s="48">
        <f t="shared" si="53"/>
        <v>1056</v>
      </c>
      <c r="E181" s="48">
        <f>V$3</f>
        <v>1536.21</v>
      </c>
      <c r="F181" s="46">
        <f>IF($V$4-AF181&lt;0,1,$V$4-AF181)</f>
        <v>691</v>
      </c>
      <c r="G181" s="46">
        <f>IF(AE181-$V$5&lt;0,1,AE181-$V$5)</f>
        <v>1</v>
      </c>
      <c r="H181" s="49">
        <f>IF(E181-G181&lt;0,-1,IF(D181-F181&lt;0,1,IF(E181-G181*2&lt;0,-2,IF(D181-F181*2&lt;0,2,IF(E181-G181*3&lt;0,-3,IF(D181-F181*3&lt;0,3,IF(E181-G181*4&lt;0,-4,-9)))))))</f>
        <v>2</v>
      </c>
      <c r="I181" s="46">
        <f>E181-ROUNDUP(D181/F181,0)*G181</f>
        <v>1534.21</v>
      </c>
      <c r="J181" s="50"/>
      <c r="K181" s="50"/>
      <c r="L181" s="50"/>
      <c r="M181" s="50"/>
      <c r="N181" s="50"/>
      <c r="O181" s="50"/>
      <c r="P181" s="50"/>
      <c r="Q181" s="58" t="s">
        <v>142</v>
      </c>
      <c r="R181" s="59">
        <v>4</v>
      </c>
      <c r="S181" s="59">
        <v>108</v>
      </c>
      <c r="T181" s="59">
        <v>110</v>
      </c>
      <c r="U181" s="59">
        <v>30</v>
      </c>
      <c r="V181" s="59">
        <v>150</v>
      </c>
      <c r="W181" s="59">
        <v>60</v>
      </c>
      <c r="X181" s="59">
        <f t="shared" si="69"/>
        <v>350</v>
      </c>
      <c r="Y181" s="54">
        <v>9</v>
      </c>
      <c r="Z181" s="54">
        <v>3.0968</v>
      </c>
      <c r="AA181" s="55">
        <v>5.4839000000000002</v>
      </c>
      <c r="AB181" s="54">
        <v>5</v>
      </c>
      <c r="AC181" s="54">
        <f t="shared" si="70"/>
        <v>22.5807</v>
      </c>
      <c r="AD181" s="61">
        <f t="shared" si="62"/>
        <v>1056</v>
      </c>
      <c r="AE181" s="61">
        <f t="shared" si="71"/>
        <v>514.80000000000007</v>
      </c>
      <c r="AF181" s="61">
        <f t="shared" si="72"/>
        <v>512</v>
      </c>
      <c r="AG181" s="61">
        <f t="shared" si="72"/>
        <v>390</v>
      </c>
    </row>
    <row r="182" spans="1:33">
      <c r="A182" s="152"/>
      <c r="B182" s="6">
        <v>5</v>
      </c>
      <c r="C182" s="6" t="s">
        <v>29</v>
      </c>
      <c r="D182" s="48">
        <f t="shared" si="53"/>
        <v>1290</v>
      </c>
      <c r="E182" s="48">
        <f>W$3</f>
        <v>1736.19</v>
      </c>
      <c r="F182" s="46">
        <f>IF($W$4-AF182&lt;0,1,$W$4-AF182)</f>
        <v>929</v>
      </c>
      <c r="G182" s="46">
        <f>IF(AE182-$W$5&lt;0,1,AE182-$W$5)</f>
        <v>980</v>
      </c>
      <c r="H182" s="49">
        <f>IF(D182-F182&lt;0,1,IF(E182-G182&lt;0,-1,IF(D182-F182*2&lt;0,2,IF(E182-G182*2&lt;0,-2,IF(D182-F182*3&lt;0,3,IF(E182-G182*3&lt;0,-3,IF(D182-F182*4&lt;0,4,IF(E182-G182*4&lt;0,-4,-9))))))))</f>
        <v>2</v>
      </c>
      <c r="I182" s="46">
        <f>E182-(ROUNDUP(D182/F182,0)-1)*G182</f>
        <v>756.19</v>
      </c>
      <c r="J182" s="50"/>
      <c r="K182" s="50"/>
      <c r="L182" s="50"/>
      <c r="M182" s="50"/>
      <c r="N182" s="50"/>
      <c r="O182" s="50"/>
      <c r="P182" s="50"/>
      <c r="Q182" s="58" t="s">
        <v>54</v>
      </c>
      <c r="R182" s="59">
        <v>5</v>
      </c>
      <c r="S182" s="59">
        <v>164</v>
      </c>
      <c r="T182" s="59">
        <v>200</v>
      </c>
      <c r="U182" s="59">
        <v>136</v>
      </c>
      <c r="V182" s="59">
        <v>50</v>
      </c>
      <c r="W182" s="60">
        <v>360</v>
      </c>
      <c r="X182" s="60">
        <f t="shared" si="69"/>
        <v>746</v>
      </c>
      <c r="Y182" s="55">
        <v>10</v>
      </c>
      <c r="Z182" s="55">
        <v>6.8</v>
      </c>
      <c r="AA182" s="54">
        <v>2.5</v>
      </c>
      <c r="AB182" s="54">
        <v>10</v>
      </c>
      <c r="AC182" s="54">
        <f t="shared" si="70"/>
        <v>29.3</v>
      </c>
      <c r="AD182" s="63">
        <f t="shared" si="62"/>
        <v>1290</v>
      </c>
      <c r="AE182" s="63">
        <f t="shared" si="71"/>
        <v>1287</v>
      </c>
      <c r="AF182" s="61">
        <f t="shared" si="72"/>
        <v>215</v>
      </c>
      <c r="AG182" s="61">
        <f t="shared" si="72"/>
        <v>1020</v>
      </c>
    </row>
    <row r="183" spans="1:33">
      <c r="A183" s="152"/>
      <c r="B183" s="6">
        <v>6</v>
      </c>
      <c r="C183" s="6" t="s">
        <v>20</v>
      </c>
      <c r="D183" s="48">
        <f t="shared" si="53"/>
        <v>1542</v>
      </c>
      <c r="E183" s="48">
        <f>X$3</f>
        <v>1444.3</v>
      </c>
      <c r="F183" s="46">
        <f>IF($X$4-AF183&lt;0,1,$X$4-AF183)</f>
        <v>637</v>
      </c>
      <c r="G183" s="46">
        <f>IF(AE183-$X$5&lt;0,1,AE183-$X$5)</f>
        <v>251.20000000000005</v>
      </c>
      <c r="H183" s="49">
        <f>IF(E183-G183&lt;0,-1,IF(D183-F183&lt;0,1,IF(E183-G183*2&lt;0,-2,IF(D183-F183*2&lt;0,2,IF(E183-G183*3&lt;0,-3,IF(D183-F183*3&lt;0,3,IF(E183-G183*4&lt;0,-4,-9)))))))</f>
        <v>3</v>
      </c>
      <c r="I183" s="46">
        <f>E183-ROUNDUP(D183/F183,0)*G183</f>
        <v>690.69999999999982</v>
      </c>
      <c r="J183" s="50"/>
      <c r="K183" s="50"/>
      <c r="L183" s="50"/>
      <c r="M183" s="50"/>
      <c r="N183" s="50"/>
      <c r="O183" s="50"/>
      <c r="P183" s="50"/>
      <c r="Q183" s="58" t="s">
        <v>181</v>
      </c>
      <c r="R183" s="59">
        <v>6</v>
      </c>
      <c r="S183" s="59">
        <v>176</v>
      </c>
      <c r="T183" s="60">
        <v>500</v>
      </c>
      <c r="U183" s="60">
        <v>200</v>
      </c>
      <c r="V183" s="60">
        <v>180</v>
      </c>
      <c r="W183" s="60">
        <v>680</v>
      </c>
      <c r="X183" s="60">
        <f t="shared" si="69"/>
        <v>1560</v>
      </c>
      <c r="Y183" s="54">
        <v>8</v>
      </c>
      <c r="Z183" s="54">
        <v>4.0999999999999996</v>
      </c>
      <c r="AA183" s="54">
        <v>2.5</v>
      </c>
      <c r="AB183" s="54">
        <v>8</v>
      </c>
      <c r="AC183" s="54">
        <f t="shared" si="70"/>
        <v>22.6</v>
      </c>
      <c r="AD183" s="61">
        <f t="shared" si="62"/>
        <v>1542</v>
      </c>
      <c r="AE183" s="61">
        <f t="shared" si="71"/>
        <v>1036.2</v>
      </c>
      <c r="AF183" s="61">
        <f t="shared" si="72"/>
        <v>345</v>
      </c>
      <c r="AG183" s="61">
        <f t="shared" si="72"/>
        <v>1208</v>
      </c>
    </row>
    <row r="184" spans="1:33">
      <c r="A184" s="153"/>
      <c r="B184" s="6">
        <v>7</v>
      </c>
      <c r="C184" s="62" t="s">
        <v>146</v>
      </c>
      <c r="D184" s="48">
        <f t="shared" si="53"/>
        <v>1032</v>
      </c>
      <c r="E184" s="48">
        <f>Y$3</f>
        <v>1736.19</v>
      </c>
      <c r="F184" s="46">
        <f>IF($Y$4-AF184&lt;0,1,$Y$4-AF184)</f>
        <v>920</v>
      </c>
      <c r="G184" s="46">
        <f>IF(AE184-$Y$5&lt;0,1,AE184-$Y$5)</f>
        <v>1490.4</v>
      </c>
      <c r="H184" s="49">
        <f>IF(D184-F184&lt;0,1,IF(E184-G184&lt;0,-1,IF(D184-F184*2&lt;0,2,IF(E184-G184*2&lt;0,-2,IF(D184-F184*3&lt;0,3,IF(E184-G184*3&lt;0,-3,IF(D184-F184*4&lt;0,4,IF(E184-G184*4&lt;0,-4,-9))))))))</f>
        <v>2</v>
      </c>
      <c r="I184" s="46">
        <f>E184-(ROUNDUP(D184/F184,0)-1)*G184</f>
        <v>245.78999999999996</v>
      </c>
      <c r="J184" s="50"/>
      <c r="K184" s="50"/>
      <c r="L184" s="50"/>
      <c r="M184" s="50"/>
      <c r="N184" s="50"/>
      <c r="O184" s="50"/>
      <c r="P184" s="50"/>
      <c r="Q184" s="58" t="s">
        <v>142</v>
      </c>
      <c r="R184" s="59">
        <v>6</v>
      </c>
      <c r="S184" s="59">
        <v>156</v>
      </c>
      <c r="T184" s="59">
        <v>160</v>
      </c>
      <c r="U184" s="60">
        <v>190</v>
      </c>
      <c r="V184" s="59">
        <v>52</v>
      </c>
      <c r="W184" s="59">
        <v>300</v>
      </c>
      <c r="X184" s="60">
        <f t="shared" si="69"/>
        <v>702</v>
      </c>
      <c r="Y184" s="54">
        <v>8</v>
      </c>
      <c r="Z184" s="55">
        <v>9.5</v>
      </c>
      <c r="AA184" s="54">
        <v>2.6</v>
      </c>
      <c r="AB184" s="54">
        <v>8</v>
      </c>
      <c r="AC184" s="54">
        <f t="shared" si="70"/>
        <v>28.1</v>
      </c>
      <c r="AD184" s="61">
        <f t="shared" si="62"/>
        <v>1032</v>
      </c>
      <c r="AE184" s="63">
        <f t="shared" si="71"/>
        <v>1797.4</v>
      </c>
      <c r="AF184" s="61">
        <f t="shared" si="72"/>
        <v>224</v>
      </c>
      <c r="AG184" s="61">
        <f t="shared" si="72"/>
        <v>828</v>
      </c>
    </row>
    <row r="185" spans="1:33" ht="13.5" customHeight="1">
      <c r="A185" s="151" t="s">
        <v>27</v>
      </c>
      <c r="B185" s="6">
        <v>1</v>
      </c>
      <c r="C185" s="62" t="s">
        <v>27</v>
      </c>
      <c r="D185" s="48">
        <f t="shared" si="53"/>
        <v>1638</v>
      </c>
      <c r="E185" s="48">
        <f>S$3</f>
        <v>1851.33</v>
      </c>
      <c r="F185" s="46">
        <f>IF($S$4-AF185&lt;0,1,$S$4-AF185)</f>
        <v>994.8</v>
      </c>
      <c r="G185" s="46">
        <f>IF(AE185-$S$5&lt;0,1,AE185-$S$5)</f>
        <v>410.4</v>
      </c>
      <c r="H185" s="49">
        <f>IF(D185-F185&lt;0,1,IF(E185-G185&lt;0,-1,IF(D185-F185*2&lt;0,2,IF(E185-G185*2&lt;0,-2,IF(D185-F185*3&lt;0,3,IF(E185-G185*3&lt;0,-3,IF(D185-F185*4&lt;0,4,IF(E185-G185*4&lt;0,-4,-9))))))))</f>
        <v>2</v>
      </c>
      <c r="I185" s="46">
        <f>E185-(ROUNDUP(D185/F185,0)-1)*G185</f>
        <v>1440.9299999999998</v>
      </c>
      <c r="J185" s="50"/>
      <c r="K185" s="50"/>
      <c r="L185" s="50"/>
      <c r="M185" s="50"/>
      <c r="N185" s="50"/>
      <c r="O185" s="50"/>
      <c r="P185" s="50"/>
      <c r="Q185" s="58" t="s">
        <v>28</v>
      </c>
      <c r="R185" s="59">
        <v>5</v>
      </c>
      <c r="S185" s="59">
        <v>164</v>
      </c>
      <c r="T185" s="60">
        <v>300</v>
      </c>
      <c r="U185" s="59">
        <v>120</v>
      </c>
      <c r="V185" s="59">
        <v>70</v>
      </c>
      <c r="W185" s="59">
        <v>200</v>
      </c>
      <c r="X185" s="59">
        <f t="shared" si="69"/>
        <v>690</v>
      </c>
      <c r="Y185" s="55">
        <v>12</v>
      </c>
      <c r="Z185" s="54">
        <v>6.1</v>
      </c>
      <c r="AA185" s="54">
        <v>3.5</v>
      </c>
      <c r="AB185" s="54">
        <v>8</v>
      </c>
      <c r="AC185" s="54">
        <f t="shared" si="70"/>
        <v>29.6</v>
      </c>
      <c r="AD185" s="63">
        <f t="shared" si="62"/>
        <v>1638</v>
      </c>
      <c r="AE185" s="61">
        <f t="shared" ref="AE185:AE198" si="73">ROUND(U185+Z185*($Q$3-1),0)*1.8</f>
        <v>941.4</v>
      </c>
      <c r="AF185" s="61">
        <f t="shared" ref="AF185:AF192" si="74">ROUND(V185+AA185*($Q$3-1),0)*1.2</f>
        <v>361.2</v>
      </c>
      <c r="AG185" s="61">
        <f>ROUND(W185+AB185*($Q$3-1),0)</f>
        <v>728</v>
      </c>
    </row>
    <row r="186" spans="1:33">
      <c r="A186" s="152"/>
      <c r="B186" s="6">
        <v>2</v>
      </c>
      <c r="C186" s="6" t="s">
        <v>48</v>
      </c>
      <c r="D186" s="48">
        <f t="shared" si="53"/>
        <v>972</v>
      </c>
      <c r="E186" s="48">
        <f>T$3</f>
        <v>1814.97</v>
      </c>
      <c r="F186" s="46">
        <f>IF($T$4-AF186&lt;0,1,$T$4-AF186)</f>
        <v>1028.5999999999999</v>
      </c>
      <c r="G186" s="46">
        <f>IF(AE186-$T$5&lt;0,1,AE186-$T$5)</f>
        <v>1</v>
      </c>
      <c r="H186" s="49">
        <f>IF(E186-G186&lt;0,-1,IF(D186-F186&lt;0,1,IF(E186-G186*2&lt;0,-2,IF(D186-F186*2&lt;0,2,IF(E186-G186*3&lt;0,-3,IF(D186-F186*3&lt;0,3,IF(E186-G186*4&lt;0,-4,-9)))))))</f>
        <v>1</v>
      </c>
      <c r="I186" s="46">
        <f>E186-ROUNDUP(D186/F186,0)*G186</f>
        <v>1813.97</v>
      </c>
      <c r="J186" s="50"/>
      <c r="K186" s="50"/>
      <c r="L186" s="50"/>
      <c r="M186" s="50"/>
      <c r="N186" s="50"/>
      <c r="O186" s="50"/>
      <c r="P186" s="50"/>
      <c r="Q186" s="58" t="s">
        <v>28</v>
      </c>
      <c r="R186" s="59">
        <v>5</v>
      </c>
      <c r="S186" s="59">
        <v>120</v>
      </c>
      <c r="T186" s="59">
        <v>120</v>
      </c>
      <c r="U186" s="59">
        <v>72</v>
      </c>
      <c r="V186" s="59">
        <v>49</v>
      </c>
      <c r="W186" s="59">
        <v>105</v>
      </c>
      <c r="X186" s="59">
        <f t="shared" si="69"/>
        <v>346</v>
      </c>
      <c r="Y186" s="54">
        <v>8</v>
      </c>
      <c r="Z186" s="54">
        <v>4.8</v>
      </c>
      <c r="AA186" s="54">
        <v>3.3</v>
      </c>
      <c r="AB186" s="54">
        <v>7</v>
      </c>
      <c r="AC186" s="54">
        <f t="shared" si="70"/>
        <v>23.1</v>
      </c>
      <c r="AD186" s="61">
        <f t="shared" si="62"/>
        <v>972</v>
      </c>
      <c r="AE186" s="61">
        <f t="shared" si="73"/>
        <v>700.2</v>
      </c>
      <c r="AF186" s="61">
        <f t="shared" si="74"/>
        <v>320.39999999999998</v>
      </c>
      <c r="AG186" s="61">
        <f>ROUND(W186+AB186*($Q$3-1),0)</f>
        <v>567</v>
      </c>
    </row>
    <row r="187" spans="1:33">
      <c r="A187" s="152"/>
      <c r="B187" s="6">
        <v>3</v>
      </c>
      <c r="C187" s="6" t="s">
        <v>108</v>
      </c>
      <c r="D187" s="48">
        <f t="shared" si="53"/>
        <v>796.5</v>
      </c>
      <c r="E187" s="48">
        <f>U$3</f>
        <v>1374.61</v>
      </c>
      <c r="F187" s="46">
        <f>IF($U$4-AF187&lt;0,1,$U$4-AF187)</f>
        <v>1072.4000000000001</v>
      </c>
      <c r="G187" s="46">
        <f>IF(AE187-$U$5&lt;0,1,AE187-$U$5)</f>
        <v>146.39999999999998</v>
      </c>
      <c r="H187" s="49">
        <f>IF(D187-F187&lt;0,1,IF(E187-G187&lt;0,-1,IF(D187-F187*2&lt;0,2,IF(E187-G187*2&lt;0,-2,IF(D187-F187*3&lt;0,3,IF(E187-G187*3&lt;0,-3,IF(D187-F187*4&lt;0,4,IF(E187-G187*4&lt;0,-4,-9))))))))</f>
        <v>1</v>
      </c>
      <c r="I187" s="46">
        <f>E187-(ROUNDUP(D187/F187,0)-1)*G187</f>
        <v>1374.61</v>
      </c>
      <c r="J187" s="50"/>
      <c r="K187" s="50"/>
      <c r="L187" s="50"/>
      <c r="M187" s="50"/>
      <c r="N187" s="50"/>
      <c r="O187" s="50"/>
      <c r="P187" s="50"/>
      <c r="Q187" s="58" t="s">
        <v>128</v>
      </c>
      <c r="R187" s="59">
        <v>4</v>
      </c>
      <c r="S187" s="59">
        <v>128</v>
      </c>
      <c r="T187" s="59">
        <v>135</v>
      </c>
      <c r="U187" s="59">
        <v>69</v>
      </c>
      <c r="V187" s="59">
        <v>48</v>
      </c>
      <c r="W187" s="59">
        <v>190</v>
      </c>
      <c r="X187" s="59">
        <f t="shared" si="69"/>
        <v>442</v>
      </c>
      <c r="Y187" s="54">
        <v>6</v>
      </c>
      <c r="Z187" s="54">
        <v>4.5999999999999996</v>
      </c>
      <c r="AA187" s="54">
        <v>3.1</v>
      </c>
      <c r="AB187" s="54">
        <v>10</v>
      </c>
      <c r="AC187" s="54">
        <f t="shared" si="70"/>
        <v>23.7</v>
      </c>
      <c r="AD187" s="61">
        <f t="shared" si="62"/>
        <v>796.5</v>
      </c>
      <c r="AE187" s="61">
        <f t="shared" si="73"/>
        <v>671.4</v>
      </c>
      <c r="AF187" s="61">
        <f t="shared" si="74"/>
        <v>303.59999999999997</v>
      </c>
      <c r="AG187" s="61">
        <f>ROUND(W187+AB187*($Q$3-1),0)</f>
        <v>850</v>
      </c>
    </row>
    <row r="188" spans="1:33">
      <c r="A188" s="152"/>
      <c r="B188" s="6">
        <v>4</v>
      </c>
      <c r="C188" s="6" t="s">
        <v>133</v>
      </c>
      <c r="D188" s="48">
        <f t="shared" si="53"/>
        <v>972</v>
      </c>
      <c r="E188" s="48">
        <f>V$3</f>
        <v>1536.21</v>
      </c>
      <c r="F188" s="46">
        <f>IF($V$4-AF188&lt;0,1,$V$4-AF188)</f>
        <v>989.4</v>
      </c>
      <c r="G188" s="46">
        <f>IF(AE188-$V$5&lt;0,1,AE188-$V$5)</f>
        <v>60</v>
      </c>
      <c r="H188" s="49">
        <f>IF(E188-G188&lt;0,-1,IF(D188-F188&lt;0,1,IF(E188-G188*2&lt;0,-2,IF(D188-F188*2&lt;0,2,IF(E188-G188*3&lt;0,-3,IF(D188-F188*3&lt;0,3,IF(E188-G188*4&lt;0,-4,-9)))))))</f>
        <v>1</v>
      </c>
      <c r="I188" s="46">
        <f>E188-ROUNDUP(D188/F188,0)*G188</f>
        <v>1476.21</v>
      </c>
      <c r="J188" s="50"/>
      <c r="K188" s="50"/>
      <c r="L188" s="50"/>
      <c r="M188" s="50"/>
      <c r="N188" s="50"/>
      <c r="O188" s="50"/>
      <c r="P188" s="50"/>
      <c r="Q188" s="58" t="s">
        <v>56</v>
      </c>
      <c r="R188" s="59">
        <v>5</v>
      </c>
      <c r="S188" s="59">
        <v>112</v>
      </c>
      <c r="T188" s="59">
        <v>120</v>
      </c>
      <c r="U188" s="59">
        <v>88</v>
      </c>
      <c r="V188" s="59">
        <v>40</v>
      </c>
      <c r="W188" s="59">
        <v>115</v>
      </c>
      <c r="X188" s="59">
        <f t="shared" si="69"/>
        <v>363</v>
      </c>
      <c r="Y188" s="54">
        <v>8</v>
      </c>
      <c r="Z188" s="54">
        <v>6.0952000000000002</v>
      </c>
      <c r="AA188" s="54">
        <v>2.0952000000000002</v>
      </c>
      <c r="AB188" s="54">
        <v>8</v>
      </c>
      <c r="AC188" s="54">
        <f t="shared" si="70"/>
        <v>24.1904</v>
      </c>
      <c r="AD188" s="61">
        <f t="shared" si="62"/>
        <v>972</v>
      </c>
      <c r="AE188" s="61">
        <f t="shared" si="73"/>
        <v>882</v>
      </c>
      <c r="AF188" s="61">
        <f t="shared" si="74"/>
        <v>213.6</v>
      </c>
      <c r="AG188" s="61">
        <f>ROUND(W188+AB188*($Q$3-1),0)</f>
        <v>643</v>
      </c>
    </row>
    <row r="189" spans="1:33">
      <c r="A189" s="152"/>
      <c r="B189" s="6">
        <v>5</v>
      </c>
      <c r="C189" s="6" t="s">
        <v>57</v>
      </c>
      <c r="D189" s="48">
        <f t="shared" si="53"/>
        <v>1290</v>
      </c>
      <c r="E189" s="48">
        <f>W$3</f>
        <v>1736.19</v>
      </c>
      <c r="F189" s="46">
        <f>IF($W$4-AF189&lt;0,1,$W$4-AF189)</f>
        <v>751.6</v>
      </c>
      <c r="G189" s="46">
        <f>IF(AE189-$W$5&lt;0,1,AE189-$W$5)</f>
        <v>591.20000000000005</v>
      </c>
      <c r="H189" s="49">
        <f>IF(D189-F189&lt;0,1,IF(E189-G189&lt;0,-1,IF(D189-F189*2&lt;0,2,IF(E189-G189*2&lt;0,-2,IF(D189-F189*3&lt;0,3,IF(E189-G189*3&lt;0,-3,IF(D189-F189*4&lt;0,4,IF(E189-G189*4&lt;0,-4,-9))))))))</f>
        <v>2</v>
      </c>
      <c r="I189" s="46">
        <f>E189-(ROUNDUP(D189/F189,0)-1)*G189</f>
        <v>1144.99</v>
      </c>
      <c r="J189" s="50"/>
      <c r="K189" s="50"/>
      <c r="L189" s="50"/>
      <c r="M189" s="50"/>
      <c r="N189" s="50"/>
      <c r="O189" s="50"/>
      <c r="P189" s="50"/>
      <c r="Q189" s="58" t="s">
        <v>131</v>
      </c>
      <c r="R189" s="59">
        <v>5</v>
      </c>
      <c r="S189" s="59">
        <v>164</v>
      </c>
      <c r="T189" s="59">
        <v>200</v>
      </c>
      <c r="U189" s="59">
        <v>116</v>
      </c>
      <c r="V189" s="59">
        <v>76</v>
      </c>
      <c r="W189" s="59">
        <v>300</v>
      </c>
      <c r="X189" s="59">
        <f t="shared" si="69"/>
        <v>692</v>
      </c>
      <c r="Y189" s="55">
        <v>10</v>
      </c>
      <c r="Z189" s="54">
        <v>5.8</v>
      </c>
      <c r="AA189" s="54">
        <v>3.8</v>
      </c>
      <c r="AB189" s="54">
        <v>10</v>
      </c>
      <c r="AC189" s="54">
        <f t="shared" si="70"/>
        <v>29.6</v>
      </c>
      <c r="AD189" s="61">
        <f t="shared" ref="AD189:AD219" si="75">ROUND(T189+Y189*($Q$3-1),0)*1.5</f>
        <v>1290</v>
      </c>
      <c r="AE189" s="61">
        <f t="shared" si="73"/>
        <v>898.2</v>
      </c>
      <c r="AF189" s="61">
        <f t="shared" si="74"/>
        <v>392.4</v>
      </c>
      <c r="AG189" s="61">
        <f>ROUND(W189+AB189*($Q$3-1),0)</f>
        <v>960</v>
      </c>
    </row>
    <row r="190" spans="1:33">
      <c r="A190" s="152"/>
      <c r="B190" s="6">
        <v>6</v>
      </c>
      <c r="C190" s="6" t="s">
        <v>151</v>
      </c>
      <c r="D190" s="48">
        <f t="shared" si="53"/>
        <v>1260</v>
      </c>
      <c r="E190" s="48">
        <f>X$3</f>
        <v>1444.3</v>
      </c>
      <c r="F190" s="46">
        <f>IF($X$4-AF190&lt;0,1,$X$4-AF190)</f>
        <v>324.39999999999998</v>
      </c>
      <c r="G190" s="46">
        <f>IF(AE190-$X$5&lt;0,1,AE190-$X$5)</f>
        <v>1</v>
      </c>
      <c r="H190" s="49">
        <f>IF(E190-G190&lt;0,-1,IF(D190-F190&lt;0,1,IF(E190-G190*2&lt;0,-2,IF(D190-F190*2&lt;0,2,IF(E190-G190*3&lt;0,-3,IF(D190-F190*3&lt;0,3,IF(E190-G190*4&lt;0,-4,-9)))))))</f>
        <v>-9</v>
      </c>
      <c r="I190" s="46">
        <f>E190-ROUNDUP(D190/F190,0)*G190</f>
        <v>1440.3</v>
      </c>
      <c r="J190" s="50"/>
      <c r="K190" s="50"/>
      <c r="L190" s="50"/>
      <c r="M190" s="50"/>
      <c r="N190" s="50"/>
      <c r="O190" s="50"/>
      <c r="P190" s="50"/>
      <c r="Q190" s="58" t="s">
        <v>152</v>
      </c>
      <c r="R190" s="59">
        <v>6</v>
      </c>
      <c r="S190" s="59">
        <v>180</v>
      </c>
      <c r="T190" s="59">
        <v>180</v>
      </c>
      <c r="U190" s="59">
        <v>100</v>
      </c>
      <c r="V190" s="60">
        <v>120</v>
      </c>
      <c r="W190" s="60">
        <v>360</v>
      </c>
      <c r="X190" s="60">
        <f t="shared" si="69"/>
        <v>760</v>
      </c>
      <c r="Y190" s="55">
        <v>10</v>
      </c>
      <c r="Z190" s="54">
        <v>4.5814000000000004</v>
      </c>
      <c r="AA190" s="55">
        <v>6.4884000000000004</v>
      </c>
      <c r="AB190" s="55">
        <v>11.9937</v>
      </c>
      <c r="AC190" s="55">
        <f t="shared" si="70"/>
        <v>33.063500000000005</v>
      </c>
      <c r="AD190" s="61">
        <f t="shared" si="75"/>
        <v>1260</v>
      </c>
      <c r="AE190" s="61">
        <f t="shared" si="73"/>
        <v>723.6</v>
      </c>
      <c r="AF190" s="63">
        <f t="shared" si="74"/>
        <v>657.6</v>
      </c>
      <c r="AG190" s="61">
        <f>ROUND(W190+AB190*($Q$3-1),0)*1.03</f>
        <v>1186.56</v>
      </c>
    </row>
    <row r="191" spans="1:33">
      <c r="A191" s="153"/>
      <c r="B191" s="6">
        <v>7</v>
      </c>
      <c r="C191" s="6" t="s">
        <v>122</v>
      </c>
      <c r="D191" s="48">
        <f t="shared" si="53"/>
        <v>1290</v>
      </c>
      <c r="E191" s="48">
        <f>Y$3</f>
        <v>1736.19</v>
      </c>
      <c r="F191" s="46">
        <f>IF($Y$4-AF191&lt;0,1,$Y$4-AF191)</f>
        <v>607.6</v>
      </c>
      <c r="G191" s="46">
        <f>IF(AE191-$Y$5&lt;0,1,AE191-$Y$5)</f>
        <v>373.4</v>
      </c>
      <c r="H191" s="49">
        <f>IF(D191-F191&lt;0,1,IF(E191-G191&lt;0,-1,IF(D191-F191*2&lt;0,2,IF(E191-G191*2&lt;0,-2,IF(D191-F191*3&lt;0,3,IF(E191-G191*3&lt;0,-3,IF(D191-F191*4&lt;0,4,IF(E191-G191*4&lt;0,-4,-9))))))))</f>
        <v>3</v>
      </c>
      <c r="I191" s="46">
        <f>E191-(ROUNDUP(D191/F191,0)-1)*G191</f>
        <v>989.3900000000001</v>
      </c>
      <c r="J191" s="50"/>
      <c r="K191" s="50"/>
      <c r="L191" s="50"/>
      <c r="M191" s="50"/>
      <c r="N191" s="50"/>
      <c r="O191" s="50"/>
      <c r="P191" s="50"/>
      <c r="Q191" s="58" t="s">
        <v>130</v>
      </c>
      <c r="R191" s="59">
        <v>6</v>
      </c>
      <c r="S191" s="59">
        <v>160</v>
      </c>
      <c r="T191" s="59">
        <v>200</v>
      </c>
      <c r="U191" s="59">
        <v>88</v>
      </c>
      <c r="V191" s="60">
        <v>104</v>
      </c>
      <c r="W191" s="59">
        <v>270</v>
      </c>
      <c r="X191" s="59">
        <f t="shared" si="69"/>
        <v>662</v>
      </c>
      <c r="Y191" s="55">
        <v>10</v>
      </c>
      <c r="Z191" s="54">
        <v>4.4000000000000004</v>
      </c>
      <c r="AA191" s="55">
        <v>5.2</v>
      </c>
      <c r="AB191" s="54">
        <v>10</v>
      </c>
      <c r="AC191" s="54">
        <f t="shared" si="70"/>
        <v>29.6</v>
      </c>
      <c r="AD191" s="61">
        <f t="shared" si="75"/>
        <v>1290</v>
      </c>
      <c r="AE191" s="61">
        <f t="shared" si="73"/>
        <v>680.4</v>
      </c>
      <c r="AF191" s="61">
        <f t="shared" si="74"/>
        <v>536.4</v>
      </c>
      <c r="AG191" s="61">
        <f t="shared" ref="AG191:AG211" si="76">ROUND(W191+AB191*($Q$3-1),0)</f>
        <v>930</v>
      </c>
    </row>
    <row r="192" spans="1:33" ht="13.5" customHeight="1">
      <c r="A192" s="151" t="s">
        <v>205</v>
      </c>
      <c r="B192" s="6">
        <v>1</v>
      </c>
      <c r="C192" s="6" t="s">
        <v>205</v>
      </c>
      <c r="D192" s="48">
        <f t="shared" si="53"/>
        <v>1410</v>
      </c>
      <c r="E192" s="48">
        <f>S$3</f>
        <v>1851.33</v>
      </c>
      <c r="F192" s="46">
        <f>IF($S$4-AF192&lt;0,1,$S$4-AF192)</f>
        <v>886.8</v>
      </c>
      <c r="G192" s="46">
        <f>IF(AE192-$S$5&lt;0,1,AE192-$S$5)</f>
        <v>273.60000000000002</v>
      </c>
      <c r="H192" s="49">
        <f>IF(D192-F192&lt;0,1,IF(E192-G192&lt;0,-1,IF(D192-F192*2&lt;0,2,IF(E192-G192*2&lt;0,-2,IF(D192-F192*3&lt;0,3,IF(E192-G192*3&lt;0,-3,IF(D192-F192*4&lt;0,4,IF(E192-G192*4&lt;0,-4,-9))))))))</f>
        <v>2</v>
      </c>
      <c r="I192" s="46">
        <f>E192-(ROUNDUP(D192/F192,0)-1)*G192</f>
        <v>1577.73</v>
      </c>
      <c r="J192" s="50"/>
      <c r="K192" s="50"/>
      <c r="L192" s="50"/>
      <c r="M192" s="50"/>
      <c r="N192" s="50"/>
      <c r="O192" s="50"/>
      <c r="P192" s="50"/>
      <c r="Q192" s="58" t="s">
        <v>13</v>
      </c>
      <c r="R192" s="59">
        <v>6</v>
      </c>
      <c r="S192" s="59">
        <v>204</v>
      </c>
      <c r="T192" s="60">
        <v>280</v>
      </c>
      <c r="U192" s="60">
        <v>150</v>
      </c>
      <c r="V192" s="60">
        <v>160</v>
      </c>
      <c r="W192" s="60">
        <v>500</v>
      </c>
      <c r="X192" s="60">
        <f t="shared" si="69"/>
        <v>1090</v>
      </c>
      <c r="Y192" s="54">
        <v>10</v>
      </c>
      <c r="Z192" s="54">
        <v>4.5</v>
      </c>
      <c r="AA192" s="54">
        <v>3.5</v>
      </c>
      <c r="AB192" s="54">
        <v>15</v>
      </c>
      <c r="AC192" s="54">
        <v>33</v>
      </c>
      <c r="AD192" s="61">
        <f t="shared" si="75"/>
        <v>1410</v>
      </c>
      <c r="AE192" s="61">
        <f t="shared" si="73"/>
        <v>804.6</v>
      </c>
      <c r="AF192" s="61">
        <f t="shared" si="74"/>
        <v>469.2</v>
      </c>
      <c r="AG192" s="61">
        <f t="shared" si="76"/>
        <v>1490</v>
      </c>
    </row>
    <row r="193" spans="1:33">
      <c r="A193" s="152"/>
      <c r="B193" s="6">
        <v>2</v>
      </c>
      <c r="C193" s="62" t="s">
        <v>126</v>
      </c>
      <c r="D193" s="48">
        <f t="shared" si="53"/>
        <v>942</v>
      </c>
      <c r="E193" s="48">
        <f>T$3</f>
        <v>1814.97</v>
      </c>
      <c r="F193" s="46">
        <f>IF($T$4-AF193&lt;0,1,$T$4-AF193)</f>
        <v>740.48</v>
      </c>
      <c r="G193" s="46">
        <f>IF(AE193-$T$5&lt;0,1,AE193-$T$5)</f>
        <v>1</v>
      </c>
      <c r="H193" s="49">
        <f>IF(E193-G193&lt;0,-1,IF(D193-F193&lt;0,1,IF(E193-G193*2&lt;0,-2,IF(D193-F193*2&lt;0,2,IF(E193-G193*3&lt;0,-3,IF(D193-F193*3&lt;0,3,IF(E193-G193*4&lt;0,-4,-9)))))))</f>
        <v>2</v>
      </c>
      <c r="I193" s="46">
        <f>E193-ROUNDUP(D193/F193,0)*G193</f>
        <v>1812.97</v>
      </c>
      <c r="J193" s="50"/>
      <c r="K193" s="50"/>
      <c r="L193" s="50"/>
      <c r="M193" s="50"/>
      <c r="N193" s="50"/>
      <c r="O193" s="50"/>
      <c r="P193" s="50"/>
      <c r="Q193" s="58" t="s">
        <v>153</v>
      </c>
      <c r="R193" s="59">
        <v>5</v>
      </c>
      <c r="S193" s="59">
        <v>124</v>
      </c>
      <c r="T193" s="59">
        <v>100</v>
      </c>
      <c r="U193" s="59">
        <v>1</v>
      </c>
      <c r="V193" s="60">
        <v>100</v>
      </c>
      <c r="W193" s="59">
        <v>120</v>
      </c>
      <c r="X193" s="59">
        <f t="shared" si="69"/>
        <v>321</v>
      </c>
      <c r="Y193" s="54">
        <v>8</v>
      </c>
      <c r="Z193" s="54"/>
      <c r="AA193" s="55">
        <v>5.4726999999999997</v>
      </c>
      <c r="AB193" s="54">
        <v>9</v>
      </c>
      <c r="AC193" s="54">
        <f t="shared" ref="AC193:AC219" si="77">AB193+AA193+Z193+Y193</f>
        <v>22.4727</v>
      </c>
      <c r="AD193" s="61">
        <f t="shared" si="75"/>
        <v>942</v>
      </c>
      <c r="AE193" s="61">
        <f t="shared" si="73"/>
        <v>1.8</v>
      </c>
      <c r="AF193" s="61">
        <f>ROUND(V193+AA193*($Q$3-1),0)*1.2*1.1</f>
        <v>608.52</v>
      </c>
      <c r="AG193" s="61">
        <f t="shared" si="76"/>
        <v>714</v>
      </c>
    </row>
    <row r="194" spans="1:33">
      <c r="A194" s="152"/>
      <c r="B194" s="6">
        <v>3</v>
      </c>
      <c r="C194" s="6" t="s">
        <v>206</v>
      </c>
      <c r="D194" s="48">
        <f t="shared" si="53"/>
        <v>972</v>
      </c>
      <c r="E194" s="48">
        <f>U$3</f>
        <v>1374.61</v>
      </c>
      <c r="F194" s="46">
        <f>IF($U$4-AF194&lt;0,1,$U$4-AF194)</f>
        <v>1103.5999999999999</v>
      </c>
      <c r="G194" s="46">
        <f>IF(AE194-$U$5&lt;0,1,AE194-$U$5)</f>
        <v>247.20000000000005</v>
      </c>
      <c r="H194" s="49">
        <f>IF(D194-F194&lt;0,1,IF(E194-G194&lt;0,-1,IF(D194-F194*2&lt;0,2,IF(E194-G194*2&lt;0,-2,IF(D194-F194*3&lt;0,3,IF(E194-G194*3&lt;0,-3,IF(D194-F194*4&lt;0,4,IF(E194-G194*4&lt;0,-4,-9))))))))</f>
        <v>1</v>
      </c>
      <c r="I194" s="46">
        <f>E194-(ROUNDUP(D194/F194,0)-1)*G194</f>
        <v>1374.61</v>
      </c>
      <c r="J194" s="50"/>
      <c r="K194" s="50"/>
      <c r="L194" s="50"/>
      <c r="M194" s="50"/>
      <c r="N194" s="50"/>
      <c r="O194" s="50"/>
      <c r="P194" s="50"/>
      <c r="Q194" s="58" t="s">
        <v>163</v>
      </c>
      <c r="R194" s="59">
        <v>4</v>
      </c>
      <c r="S194" s="59">
        <v>112</v>
      </c>
      <c r="T194" s="59">
        <v>120</v>
      </c>
      <c r="U194" s="59">
        <v>79</v>
      </c>
      <c r="V194" s="59">
        <v>42</v>
      </c>
      <c r="W194" s="59">
        <v>90</v>
      </c>
      <c r="X194" s="59">
        <f t="shared" si="69"/>
        <v>331</v>
      </c>
      <c r="Y194" s="54">
        <v>8</v>
      </c>
      <c r="Z194" s="54">
        <v>5.3</v>
      </c>
      <c r="AA194" s="54">
        <v>2.8</v>
      </c>
      <c r="AB194" s="54">
        <v>6</v>
      </c>
      <c r="AC194" s="54">
        <f t="shared" si="77"/>
        <v>22.1</v>
      </c>
      <c r="AD194" s="61">
        <f t="shared" si="75"/>
        <v>972</v>
      </c>
      <c r="AE194" s="61">
        <f t="shared" si="73"/>
        <v>772.2</v>
      </c>
      <c r="AF194" s="61">
        <f>ROUND(V194+AA194*($Q$3-1),0)*1.2</f>
        <v>272.39999999999998</v>
      </c>
      <c r="AG194" s="61">
        <f t="shared" si="76"/>
        <v>486</v>
      </c>
    </row>
    <row r="195" spans="1:33">
      <c r="A195" s="152"/>
      <c r="B195" s="6">
        <v>4</v>
      </c>
      <c r="C195" s="62" t="s">
        <v>63</v>
      </c>
      <c r="D195" s="48">
        <f t="shared" si="53"/>
        <v>819</v>
      </c>
      <c r="E195" s="48">
        <f>V$3</f>
        <v>1536.21</v>
      </c>
      <c r="F195" s="46">
        <f>IF($V$4-AF195&lt;0,1,$V$4-AF195)</f>
        <v>1201.8</v>
      </c>
      <c r="G195" s="46">
        <f>IF(AE195-$V$5&lt;0,1,AE195-$V$5)</f>
        <v>263.40000000000009</v>
      </c>
      <c r="H195" s="49">
        <f>IF(E195-G195&lt;0,-1,IF(D195-F195&lt;0,1,IF(E195-G195*2&lt;0,-2,IF(D195-F195*2&lt;0,2,IF(E195-G195*3&lt;0,-3,IF(D195-F195*3&lt;0,3,IF(E195-G195*4&lt;0,-4,-9)))))))</f>
        <v>1</v>
      </c>
      <c r="I195" s="46">
        <f>E195-ROUNDUP(D195/F195,0)*G195</f>
        <v>1272.81</v>
      </c>
      <c r="J195" s="50"/>
      <c r="K195" s="50"/>
      <c r="L195" s="50"/>
      <c r="M195" s="50"/>
      <c r="N195" s="50"/>
      <c r="O195" s="50"/>
      <c r="P195" s="50"/>
      <c r="Q195" s="58" t="s">
        <v>56</v>
      </c>
      <c r="R195" s="59">
        <v>4</v>
      </c>
      <c r="S195" s="59">
        <v>116</v>
      </c>
      <c r="T195" s="59">
        <v>150</v>
      </c>
      <c r="U195" s="60">
        <v>200</v>
      </c>
      <c r="V195" s="59">
        <v>1</v>
      </c>
      <c r="W195" s="59">
        <v>180</v>
      </c>
      <c r="X195" s="59">
        <f t="shared" si="69"/>
        <v>531</v>
      </c>
      <c r="Y195" s="54">
        <v>6</v>
      </c>
      <c r="Z195" s="54">
        <v>6.1</v>
      </c>
      <c r="AA195" s="54"/>
      <c r="AB195" s="55">
        <v>11</v>
      </c>
      <c r="AC195" s="54">
        <f t="shared" si="77"/>
        <v>23.1</v>
      </c>
      <c r="AD195" s="61">
        <f t="shared" si="75"/>
        <v>819</v>
      </c>
      <c r="AE195" s="63">
        <f t="shared" si="73"/>
        <v>1085.4000000000001</v>
      </c>
      <c r="AF195" s="61">
        <f>ROUND(V195+AA195*($Q$3-1),0)*1.2</f>
        <v>1.2</v>
      </c>
      <c r="AG195" s="61">
        <f t="shared" si="76"/>
        <v>906</v>
      </c>
    </row>
    <row r="196" spans="1:33">
      <c r="A196" s="152"/>
      <c r="B196" s="6">
        <v>5</v>
      </c>
      <c r="C196" s="6" t="s">
        <v>122</v>
      </c>
      <c r="D196" s="48">
        <f t="shared" si="53"/>
        <v>1290</v>
      </c>
      <c r="E196" s="48">
        <f>W$3</f>
        <v>1736.19</v>
      </c>
      <c r="F196" s="46">
        <f>IF($W$4-AF196&lt;0,1,$W$4-AF196)</f>
        <v>607.6</v>
      </c>
      <c r="G196" s="46">
        <f>IF(AE196-$W$5&lt;0,1,AE196-$W$5)</f>
        <v>373.4</v>
      </c>
      <c r="H196" s="49">
        <f>IF(D196-F196&lt;0,1,IF(E196-G196&lt;0,-1,IF(D196-F196*2&lt;0,2,IF(E196-G196*2&lt;0,-2,IF(D196-F196*3&lt;0,3,IF(E196-G196*3&lt;0,-3,IF(D196-F196*4&lt;0,4,IF(E196-G196*4&lt;0,-4,-9))))))))</f>
        <v>3</v>
      </c>
      <c r="I196" s="46">
        <f>E196-(ROUNDUP(D196/F196,0)-1)*G196</f>
        <v>989.3900000000001</v>
      </c>
      <c r="J196" s="50"/>
      <c r="K196" s="50"/>
      <c r="L196" s="50"/>
      <c r="M196" s="50"/>
      <c r="N196" s="50"/>
      <c r="O196" s="50"/>
      <c r="P196" s="50"/>
      <c r="Q196" s="58" t="s">
        <v>130</v>
      </c>
      <c r="R196" s="59">
        <v>6</v>
      </c>
      <c r="S196" s="59">
        <v>160</v>
      </c>
      <c r="T196" s="59">
        <v>200</v>
      </c>
      <c r="U196" s="59">
        <v>88</v>
      </c>
      <c r="V196" s="60">
        <v>104</v>
      </c>
      <c r="W196" s="59">
        <v>270</v>
      </c>
      <c r="X196" s="59">
        <f t="shared" si="69"/>
        <v>662</v>
      </c>
      <c r="Y196" s="55">
        <v>10</v>
      </c>
      <c r="Z196" s="54">
        <v>4.4000000000000004</v>
      </c>
      <c r="AA196" s="55">
        <v>5.2</v>
      </c>
      <c r="AB196" s="54">
        <v>10</v>
      </c>
      <c r="AC196" s="54">
        <f t="shared" si="77"/>
        <v>29.6</v>
      </c>
      <c r="AD196" s="61">
        <f t="shared" si="75"/>
        <v>1290</v>
      </c>
      <c r="AE196" s="61">
        <f t="shared" si="73"/>
        <v>680.4</v>
      </c>
      <c r="AF196" s="61">
        <f>ROUND(V196+AA196*($Q$3-1),0)*1.2</f>
        <v>536.4</v>
      </c>
      <c r="AG196" s="61">
        <f t="shared" si="76"/>
        <v>930</v>
      </c>
    </row>
    <row r="197" spans="1:33">
      <c r="A197" s="152"/>
      <c r="B197" s="6">
        <v>6</v>
      </c>
      <c r="C197" s="6" t="s">
        <v>58</v>
      </c>
      <c r="D197" s="48">
        <f t="shared" si="53"/>
        <v>1161</v>
      </c>
      <c r="E197" s="48">
        <f>X$3</f>
        <v>1444.3</v>
      </c>
      <c r="F197" s="46">
        <f>IF($X$4-AF197&lt;0,1,$X$4-AF197)</f>
        <v>620.79999999999995</v>
      </c>
      <c r="G197" s="46">
        <f>IF(AE197-$X$5&lt;0,1,AE197-$X$5)</f>
        <v>127.60000000000002</v>
      </c>
      <c r="H197" s="49">
        <f>IF(E197-G197&lt;0,-1,IF(D197-F197&lt;0,1,IF(E197-G197*2&lt;0,-2,IF(D197-F197*2&lt;0,2,IF(E197-G197*3&lt;0,-3,IF(D197-F197*3&lt;0,3,IF(E197-G197*4&lt;0,-4,-9)))))))</f>
        <v>2</v>
      </c>
      <c r="I197" s="46">
        <f>E197-ROUNDUP(D197/F197,0)*G197</f>
        <v>1189.0999999999999</v>
      </c>
      <c r="J197" s="50"/>
      <c r="K197" s="50"/>
      <c r="L197" s="50"/>
      <c r="M197" s="50"/>
      <c r="N197" s="50"/>
      <c r="O197" s="50"/>
      <c r="P197" s="50"/>
      <c r="Q197" s="58" t="s">
        <v>59</v>
      </c>
      <c r="R197" s="59">
        <v>5</v>
      </c>
      <c r="S197" s="59">
        <v>164</v>
      </c>
      <c r="T197" s="59">
        <v>180</v>
      </c>
      <c r="U197" s="59">
        <v>118</v>
      </c>
      <c r="V197" s="59">
        <v>70</v>
      </c>
      <c r="W197" s="60">
        <v>330</v>
      </c>
      <c r="X197" s="59">
        <f t="shared" si="69"/>
        <v>698</v>
      </c>
      <c r="Y197" s="54">
        <v>9</v>
      </c>
      <c r="Z197" s="54">
        <v>5.9</v>
      </c>
      <c r="AA197" s="54">
        <v>3.5</v>
      </c>
      <c r="AB197" s="55">
        <v>11</v>
      </c>
      <c r="AC197" s="54">
        <f t="shared" si="77"/>
        <v>29.4</v>
      </c>
      <c r="AD197" s="61">
        <f t="shared" si="75"/>
        <v>1161</v>
      </c>
      <c r="AE197" s="61">
        <f t="shared" si="73"/>
        <v>912.6</v>
      </c>
      <c r="AF197" s="61">
        <f>ROUND(V197+AA197*($Q$3-1),0)*1.2</f>
        <v>361.2</v>
      </c>
      <c r="AG197" s="61">
        <f t="shared" si="76"/>
        <v>1056</v>
      </c>
    </row>
    <row r="198" spans="1:33">
      <c r="A198" s="153"/>
      <c r="B198" s="6">
        <v>7</v>
      </c>
      <c r="C198" s="6" t="s">
        <v>52</v>
      </c>
      <c r="D198" s="48">
        <f t="shared" si="53"/>
        <v>1290</v>
      </c>
      <c r="E198" s="48">
        <f>Y$3</f>
        <v>1736.19</v>
      </c>
      <c r="F198" s="46">
        <f>IF($Y$4-AF198&lt;0,1,$Y$4-AF198)</f>
        <v>814</v>
      </c>
      <c r="G198" s="46">
        <f>IF(AE198-$Y$5&lt;0,1,AE198-$Y$5)</f>
        <v>683</v>
      </c>
      <c r="H198" s="49">
        <f>IF(D198-F198&lt;0,1,IF(E198-G198&lt;0,-1,IF(D198-F198*2&lt;0,2,IF(E198-G198*2&lt;0,-2,IF(D198-F198*3&lt;0,3,IF(E198-G198*3&lt;0,-3,IF(D198-F198*4&lt;0,4,IF(E198-G198*4&lt;0,-4,-9))))))))</f>
        <v>2</v>
      </c>
      <c r="I198" s="46">
        <f>E198-(ROUNDUP(D198/F198,0)-1)*G198</f>
        <v>1053.19</v>
      </c>
      <c r="J198" s="50"/>
      <c r="K198" s="50"/>
      <c r="L198" s="50"/>
      <c r="M198" s="50"/>
      <c r="N198" s="50"/>
      <c r="O198" s="50"/>
      <c r="P198" s="50"/>
      <c r="Q198" s="58" t="s">
        <v>178</v>
      </c>
      <c r="R198" s="59">
        <v>6</v>
      </c>
      <c r="S198" s="59">
        <v>164</v>
      </c>
      <c r="T198" s="59">
        <v>200</v>
      </c>
      <c r="U198" s="59">
        <v>128</v>
      </c>
      <c r="V198" s="59">
        <v>64</v>
      </c>
      <c r="W198" s="59">
        <v>300</v>
      </c>
      <c r="X198" s="59">
        <f t="shared" si="69"/>
        <v>692</v>
      </c>
      <c r="Y198" s="55">
        <v>10</v>
      </c>
      <c r="Z198" s="54">
        <v>6.3929</v>
      </c>
      <c r="AA198" s="54">
        <v>3.1964000000000001</v>
      </c>
      <c r="AB198" s="54">
        <v>10</v>
      </c>
      <c r="AC198" s="54">
        <f t="shared" si="77"/>
        <v>29.589300000000001</v>
      </c>
      <c r="AD198" s="61">
        <f t="shared" si="75"/>
        <v>1290</v>
      </c>
      <c r="AE198" s="63">
        <f t="shared" si="73"/>
        <v>990</v>
      </c>
      <c r="AF198" s="61">
        <f>ROUND(V198+AA198*($Q$3-1),0)*1.2</f>
        <v>330</v>
      </c>
      <c r="AG198" s="61">
        <f t="shared" si="76"/>
        <v>960</v>
      </c>
    </row>
    <row r="199" spans="1:33" ht="13.5" customHeight="1">
      <c r="A199" s="151" t="s">
        <v>122</v>
      </c>
      <c r="B199" s="6">
        <v>1</v>
      </c>
      <c r="C199" s="6" t="s">
        <v>122</v>
      </c>
      <c r="D199" s="48">
        <f t="shared" si="53"/>
        <v>1290</v>
      </c>
      <c r="E199" s="48">
        <f>S$3</f>
        <v>1851.33</v>
      </c>
      <c r="F199" s="46">
        <f>IF($S$4-AF199&lt;0,1,$S$4-AF199)</f>
        <v>551.4</v>
      </c>
      <c r="G199" s="46">
        <f>IF(AE199-$S$5&lt;0,1,AE199-$S$5)</f>
        <v>36</v>
      </c>
      <c r="H199" s="49">
        <f>IF(D199-F199&lt;0,1,IF(E199-G199&lt;0,-1,IF(D199-F199*2&lt;0,2,IF(E199-G199*2&lt;0,-2,IF(D199-F199*3&lt;0,3,IF(E199-G199*3&lt;0,-3,IF(D199-F199*4&lt;0,4,IF(E199-G199*4&lt;0,-4,-9))))))))</f>
        <v>3</v>
      </c>
      <c r="I199" s="46">
        <f>E199-(ROUNDUP(D199/F199,0)-1)*G199</f>
        <v>1779.33</v>
      </c>
      <c r="J199" s="50"/>
      <c r="K199" s="50"/>
      <c r="L199" s="50"/>
      <c r="M199" s="50"/>
      <c r="N199" s="50"/>
      <c r="O199" s="50"/>
      <c r="P199" s="50"/>
      <c r="Q199" s="58" t="s">
        <v>130</v>
      </c>
      <c r="R199" s="59">
        <v>6</v>
      </c>
      <c r="S199" s="59">
        <v>160</v>
      </c>
      <c r="T199" s="59">
        <v>200</v>
      </c>
      <c r="U199" s="59">
        <v>88</v>
      </c>
      <c r="V199" s="60">
        <v>104</v>
      </c>
      <c r="W199" s="59">
        <v>270</v>
      </c>
      <c r="X199" s="59">
        <f t="shared" si="69"/>
        <v>662</v>
      </c>
      <c r="Y199" s="55">
        <v>10</v>
      </c>
      <c r="Z199" s="54">
        <v>4.4000000000000004</v>
      </c>
      <c r="AA199" s="55">
        <v>5.2</v>
      </c>
      <c r="AB199" s="54">
        <v>10</v>
      </c>
      <c r="AC199" s="54">
        <f t="shared" si="77"/>
        <v>29.6</v>
      </c>
      <c r="AD199" s="61">
        <f t="shared" si="75"/>
        <v>1290</v>
      </c>
      <c r="AE199" s="61">
        <f t="shared" ref="AE199:AE219" si="78">ROUND(U199+Z199*($Q$3-1),0)*1.5</f>
        <v>567</v>
      </c>
      <c r="AF199" s="61">
        <f t="shared" ref="AF199:AF205" si="79">ROUND(V199+AA199*($Q$3-1),0)*1.8</f>
        <v>804.6</v>
      </c>
      <c r="AG199" s="61">
        <f t="shared" si="76"/>
        <v>930</v>
      </c>
    </row>
    <row r="200" spans="1:33">
      <c r="A200" s="152"/>
      <c r="B200" s="6">
        <v>2</v>
      </c>
      <c r="C200" s="6" t="s">
        <v>246</v>
      </c>
      <c r="D200" s="48">
        <f t="shared" si="53"/>
        <v>972</v>
      </c>
      <c r="E200" s="48">
        <f>T$3</f>
        <v>1814.97</v>
      </c>
      <c r="F200" s="46">
        <f>IF($T$4-AF200&lt;0,1,$T$4-AF200)</f>
        <v>618.19999999999993</v>
      </c>
      <c r="G200" s="46">
        <f>IF(AE200-$T$5&lt;0,1,AE200-$T$5)</f>
        <v>1</v>
      </c>
      <c r="H200" s="49">
        <f>IF(E200-G200&lt;0,-1,IF(D200-F200&lt;0,1,IF(E200-G200*2&lt;0,-2,IF(D200-F200*2&lt;0,2,IF(E200-G200*3&lt;0,-3,IF(D200-F200*3&lt;0,3,IF(E200-G200*4&lt;0,-4,-9)))))))</f>
        <v>2</v>
      </c>
      <c r="I200" s="46">
        <f>E200-ROUNDUP(D200/F200,0)*G200</f>
        <v>1812.97</v>
      </c>
      <c r="J200" s="50"/>
      <c r="K200" s="50"/>
      <c r="L200" s="50"/>
      <c r="M200" s="50"/>
      <c r="N200" s="50"/>
      <c r="O200" s="50"/>
      <c r="P200" s="50"/>
      <c r="Q200" s="58" t="s">
        <v>17</v>
      </c>
      <c r="R200" s="59">
        <v>5</v>
      </c>
      <c r="S200" s="59">
        <v>120</v>
      </c>
      <c r="T200" s="59">
        <v>120</v>
      </c>
      <c r="U200" s="59">
        <v>90</v>
      </c>
      <c r="V200" s="59">
        <v>90</v>
      </c>
      <c r="W200" s="59">
        <v>100</v>
      </c>
      <c r="X200" s="59">
        <f t="shared" si="69"/>
        <v>400</v>
      </c>
      <c r="Y200" s="54">
        <v>8</v>
      </c>
      <c r="Z200" s="54">
        <v>4.7872000000000003</v>
      </c>
      <c r="AA200" s="54">
        <v>4.7872000000000003</v>
      </c>
      <c r="AB200" s="54">
        <v>8</v>
      </c>
      <c r="AC200" s="55">
        <f t="shared" si="77"/>
        <v>25.574400000000001</v>
      </c>
      <c r="AD200" s="61">
        <f t="shared" si="75"/>
        <v>972</v>
      </c>
      <c r="AE200" s="61">
        <f t="shared" si="78"/>
        <v>609</v>
      </c>
      <c r="AF200" s="61">
        <f t="shared" si="79"/>
        <v>730.80000000000007</v>
      </c>
      <c r="AG200" s="61">
        <f t="shared" si="76"/>
        <v>628</v>
      </c>
    </row>
    <row r="201" spans="1:33">
      <c r="A201" s="152"/>
      <c r="B201" s="6">
        <v>3</v>
      </c>
      <c r="C201" s="6" t="s">
        <v>136</v>
      </c>
      <c r="D201" s="48">
        <f t="shared" si="53"/>
        <v>972</v>
      </c>
      <c r="E201" s="48">
        <f>U$3</f>
        <v>1374.61</v>
      </c>
      <c r="F201" s="46">
        <f>IF($U$4-AF201&lt;0,1,$U$4-AF201)</f>
        <v>895.4</v>
      </c>
      <c r="G201" s="46">
        <f>IF(AE201-$U$5&lt;0,1,AE201-$U$5)</f>
        <v>58.5</v>
      </c>
      <c r="H201" s="49">
        <f>IF(D201-F201&lt;0,1,IF(E201-G201&lt;0,-1,IF(D201-F201*2&lt;0,2,IF(E201-G201*2&lt;0,-2,IF(D201-F201*3&lt;0,3,IF(E201-G201*3&lt;0,-3,IF(D201-F201*4&lt;0,4,IF(E201-G201*4&lt;0,-4,-9))))))))</f>
        <v>2</v>
      </c>
      <c r="I201" s="46">
        <f>E201-(ROUNDUP(D201/F201,0)-1)*G201</f>
        <v>1316.11</v>
      </c>
      <c r="J201" s="50"/>
      <c r="K201" s="50"/>
      <c r="L201" s="50"/>
      <c r="M201" s="50"/>
      <c r="N201" s="50"/>
      <c r="O201" s="50"/>
      <c r="P201" s="50"/>
      <c r="Q201" s="58" t="s">
        <v>245</v>
      </c>
      <c r="R201" s="59">
        <v>3</v>
      </c>
      <c r="S201" s="59">
        <v>112</v>
      </c>
      <c r="T201" s="59">
        <v>120</v>
      </c>
      <c r="U201" s="59">
        <v>72</v>
      </c>
      <c r="V201" s="59">
        <v>49</v>
      </c>
      <c r="W201" s="59">
        <v>90</v>
      </c>
      <c r="X201" s="59">
        <f t="shared" si="69"/>
        <v>331</v>
      </c>
      <c r="Y201" s="54">
        <v>8</v>
      </c>
      <c r="Z201" s="54">
        <v>4.8</v>
      </c>
      <c r="AA201" s="54">
        <v>3.3</v>
      </c>
      <c r="AB201" s="54">
        <v>6</v>
      </c>
      <c r="AC201" s="54">
        <f t="shared" si="77"/>
        <v>22.1</v>
      </c>
      <c r="AD201" s="61">
        <f t="shared" si="75"/>
        <v>972</v>
      </c>
      <c r="AE201" s="61">
        <f t="shared" si="78"/>
        <v>583.5</v>
      </c>
      <c r="AF201" s="61">
        <f t="shared" si="79"/>
        <v>480.6</v>
      </c>
      <c r="AG201" s="61">
        <f t="shared" si="76"/>
        <v>486</v>
      </c>
    </row>
    <row r="202" spans="1:33">
      <c r="A202" s="152"/>
      <c r="B202" s="6">
        <v>4</v>
      </c>
      <c r="C202" s="6" t="s">
        <v>18</v>
      </c>
      <c r="D202" s="48">
        <f t="shared" ref="D202:D219" si="80">AD202</f>
        <v>873</v>
      </c>
      <c r="E202" s="48">
        <f>V$3</f>
        <v>1536.21</v>
      </c>
      <c r="F202" s="46">
        <f>IF($V$4-AF202&lt;0,1,$V$4-AF202)</f>
        <v>722.4</v>
      </c>
      <c r="G202" s="46">
        <f>IF(AE202-$V$5&lt;0,1,AE202-$V$5)</f>
        <v>1</v>
      </c>
      <c r="H202" s="49">
        <f>IF(E202-G202&lt;0,-1,IF(D202-F202&lt;0,1,IF(E202-G202*2&lt;0,-2,IF(D202-F202*2&lt;0,2,IF(E202-G202*3&lt;0,-3,IF(D202-F202*3&lt;0,3,IF(E202-G202*4&lt;0,-4,-9)))))))</f>
        <v>2</v>
      </c>
      <c r="I202" s="46">
        <f>E202-ROUNDUP(D202/F202,0)*G202</f>
        <v>1534.21</v>
      </c>
      <c r="J202" s="50"/>
      <c r="K202" s="50"/>
      <c r="L202" s="50"/>
      <c r="M202" s="50"/>
      <c r="N202" s="50"/>
      <c r="O202" s="50"/>
      <c r="P202" s="50"/>
      <c r="Q202" s="58" t="s">
        <v>19</v>
      </c>
      <c r="R202" s="59">
        <v>6</v>
      </c>
      <c r="S202" s="59">
        <v>132</v>
      </c>
      <c r="T202" s="59">
        <v>120</v>
      </c>
      <c r="U202" s="59">
        <v>112</v>
      </c>
      <c r="V202" s="59">
        <v>62</v>
      </c>
      <c r="W202" s="59">
        <v>210</v>
      </c>
      <c r="X202" s="59">
        <f t="shared" si="69"/>
        <v>504</v>
      </c>
      <c r="Y202" s="54">
        <v>7</v>
      </c>
      <c r="Z202" s="54">
        <v>5.5</v>
      </c>
      <c r="AA202" s="54">
        <v>3.1</v>
      </c>
      <c r="AB202" s="54">
        <v>9</v>
      </c>
      <c r="AC202" s="54">
        <f t="shared" si="77"/>
        <v>24.6</v>
      </c>
      <c r="AD202" s="61">
        <f t="shared" si="75"/>
        <v>873</v>
      </c>
      <c r="AE202" s="61">
        <f t="shared" si="78"/>
        <v>712.5</v>
      </c>
      <c r="AF202" s="61">
        <f t="shared" si="79"/>
        <v>480.6</v>
      </c>
      <c r="AG202" s="61">
        <f t="shared" si="76"/>
        <v>804</v>
      </c>
    </row>
    <row r="203" spans="1:33">
      <c r="A203" s="152"/>
      <c r="B203" s="6">
        <v>5</v>
      </c>
      <c r="C203" s="6" t="s">
        <v>52</v>
      </c>
      <c r="D203" s="48">
        <f t="shared" si="80"/>
        <v>1290</v>
      </c>
      <c r="E203" s="48">
        <f>W$3</f>
        <v>1736.19</v>
      </c>
      <c r="F203" s="46">
        <f>IF($W$4-AF203&lt;0,1,$W$4-AF203)</f>
        <v>649</v>
      </c>
      <c r="G203" s="46">
        <f>IF(AE203-$W$5&lt;0,1,AE203-$W$5)</f>
        <v>518</v>
      </c>
      <c r="H203" s="49">
        <f>IF(D203-F203&lt;0,1,IF(E203-G203&lt;0,-1,IF(D203-F203*2&lt;0,2,IF(E203-G203*2&lt;0,-2,IF(D203-F203*3&lt;0,3,IF(E203-G203*3&lt;0,-3,IF(D203-F203*4&lt;0,4,IF(E203-G203*4&lt;0,-4,-9))))))))</f>
        <v>2</v>
      </c>
      <c r="I203" s="46">
        <f>E203-(ROUNDUP(D203/F203,0)-1)*G203</f>
        <v>1218.19</v>
      </c>
      <c r="J203" s="50"/>
      <c r="K203" s="50"/>
      <c r="L203" s="50"/>
      <c r="M203" s="50"/>
      <c r="N203" s="50"/>
      <c r="O203" s="50"/>
      <c r="P203" s="50"/>
      <c r="Q203" s="58" t="s">
        <v>178</v>
      </c>
      <c r="R203" s="59">
        <v>6</v>
      </c>
      <c r="S203" s="59">
        <v>164</v>
      </c>
      <c r="T203" s="59">
        <v>200</v>
      </c>
      <c r="U203" s="59">
        <v>128</v>
      </c>
      <c r="V203" s="59">
        <v>64</v>
      </c>
      <c r="W203" s="59">
        <v>300</v>
      </c>
      <c r="X203" s="59">
        <f t="shared" si="69"/>
        <v>692</v>
      </c>
      <c r="Y203" s="55">
        <v>10</v>
      </c>
      <c r="Z203" s="54">
        <v>6.3929</v>
      </c>
      <c r="AA203" s="54">
        <v>3.1964000000000001</v>
      </c>
      <c r="AB203" s="54">
        <v>10</v>
      </c>
      <c r="AC203" s="54">
        <f t="shared" si="77"/>
        <v>29.589300000000001</v>
      </c>
      <c r="AD203" s="61">
        <f t="shared" si="75"/>
        <v>1290</v>
      </c>
      <c r="AE203" s="61">
        <f t="shared" si="78"/>
        <v>825</v>
      </c>
      <c r="AF203" s="61">
        <f t="shared" si="79"/>
        <v>495</v>
      </c>
      <c r="AG203" s="61">
        <f t="shared" si="76"/>
        <v>960</v>
      </c>
    </row>
    <row r="204" spans="1:33">
      <c r="A204" s="152"/>
      <c r="B204" s="6">
        <v>6</v>
      </c>
      <c r="C204" s="62" t="s">
        <v>146</v>
      </c>
      <c r="D204" s="48">
        <f t="shared" si="80"/>
        <v>1032</v>
      </c>
      <c r="E204" s="48">
        <f>X$3</f>
        <v>1444.3</v>
      </c>
      <c r="F204" s="46">
        <f>IF($X$4-AF204&lt;0,1,$X$4-AF204)</f>
        <v>578.79999999999995</v>
      </c>
      <c r="G204" s="46">
        <f>IF(AE204-$X$5&lt;0,1,AE204-$X$5)</f>
        <v>440.5</v>
      </c>
      <c r="H204" s="49">
        <f>IF(E204-G204&lt;0,-1,IF(D204-F204&lt;0,1,IF(E204-G204*2&lt;0,-2,IF(D204-F204*2&lt;0,2,IF(E204-G204*3&lt;0,-3,IF(D204-F204*3&lt;0,3,IF(E204-G204*4&lt;0,-4,-9)))))))</f>
        <v>2</v>
      </c>
      <c r="I204" s="46">
        <f>E204-ROUNDUP(D204/F204,0)*G204</f>
        <v>563.29999999999995</v>
      </c>
      <c r="J204" s="50"/>
      <c r="K204" s="50"/>
      <c r="L204" s="50"/>
      <c r="M204" s="50"/>
      <c r="N204" s="50"/>
      <c r="O204" s="50"/>
      <c r="P204" s="50"/>
      <c r="Q204" s="58" t="s">
        <v>142</v>
      </c>
      <c r="R204" s="59">
        <v>6</v>
      </c>
      <c r="S204" s="59">
        <v>156</v>
      </c>
      <c r="T204" s="59">
        <v>160</v>
      </c>
      <c r="U204" s="60">
        <v>190</v>
      </c>
      <c r="V204" s="59">
        <v>52</v>
      </c>
      <c r="W204" s="59">
        <v>300</v>
      </c>
      <c r="X204" s="60">
        <f t="shared" si="69"/>
        <v>702</v>
      </c>
      <c r="Y204" s="54">
        <v>8</v>
      </c>
      <c r="Z204" s="55">
        <v>9.5</v>
      </c>
      <c r="AA204" s="54">
        <v>2.6</v>
      </c>
      <c r="AB204" s="54">
        <v>8</v>
      </c>
      <c r="AC204" s="54">
        <f t="shared" si="77"/>
        <v>28.1</v>
      </c>
      <c r="AD204" s="61">
        <f t="shared" si="75"/>
        <v>1032</v>
      </c>
      <c r="AE204" s="63">
        <f t="shared" si="78"/>
        <v>1225.5</v>
      </c>
      <c r="AF204" s="61">
        <f t="shared" si="79"/>
        <v>403.2</v>
      </c>
      <c r="AG204" s="61">
        <f t="shared" si="76"/>
        <v>828</v>
      </c>
    </row>
    <row r="205" spans="1:33">
      <c r="A205" s="153"/>
      <c r="B205" s="6">
        <v>7</v>
      </c>
      <c r="C205" s="6" t="s">
        <v>20</v>
      </c>
      <c r="D205" s="48">
        <f t="shared" si="80"/>
        <v>1542</v>
      </c>
      <c r="E205" s="48">
        <f>Y$3</f>
        <v>1736.19</v>
      </c>
      <c r="F205" s="46">
        <f>IF($Y$4-AF205&lt;0,1,$Y$4-AF205)</f>
        <v>523</v>
      </c>
      <c r="G205" s="46">
        <f>IF(AE205-$Y$5&lt;0,1,AE205-$Y$5)</f>
        <v>399.5</v>
      </c>
      <c r="H205" s="49">
        <f>IF(D205-F205&lt;0,1,IF(E205-G205&lt;0,-1,IF(D205-F205*2&lt;0,2,IF(E205-G205*2&lt;0,-2,IF(D205-F205*3&lt;0,3,IF(E205-G205*3&lt;0,-3,IF(D205-F205*4&lt;0,4,IF(E205-G205*4&lt;0,-4,-9))))))))</f>
        <v>3</v>
      </c>
      <c r="I205" s="46">
        <f>E205-(ROUNDUP(D205/F205,0)-1)*G205</f>
        <v>937.19</v>
      </c>
      <c r="J205" s="50"/>
      <c r="K205" s="50"/>
      <c r="L205" s="50"/>
      <c r="M205" s="50"/>
      <c r="N205" s="50"/>
      <c r="O205" s="50"/>
      <c r="P205" s="50"/>
      <c r="Q205" s="58" t="s">
        <v>181</v>
      </c>
      <c r="R205" s="59">
        <v>6</v>
      </c>
      <c r="S205" s="59">
        <v>176</v>
      </c>
      <c r="T205" s="60">
        <v>500</v>
      </c>
      <c r="U205" s="60">
        <v>200</v>
      </c>
      <c r="V205" s="60">
        <v>180</v>
      </c>
      <c r="W205" s="60">
        <v>680</v>
      </c>
      <c r="X205" s="60">
        <f t="shared" si="69"/>
        <v>1560</v>
      </c>
      <c r="Y205" s="54">
        <v>8</v>
      </c>
      <c r="Z205" s="54">
        <v>4.0999999999999996</v>
      </c>
      <c r="AA205" s="54">
        <v>2.5</v>
      </c>
      <c r="AB205" s="54">
        <v>8</v>
      </c>
      <c r="AC205" s="54">
        <f t="shared" si="77"/>
        <v>22.6</v>
      </c>
      <c r="AD205" s="61">
        <f t="shared" si="75"/>
        <v>1542</v>
      </c>
      <c r="AE205" s="61">
        <f t="shared" si="78"/>
        <v>706.5</v>
      </c>
      <c r="AF205" s="61">
        <f t="shared" si="79"/>
        <v>621</v>
      </c>
      <c r="AG205" s="61">
        <f t="shared" si="76"/>
        <v>1208</v>
      </c>
    </row>
    <row r="206" spans="1:33" ht="13.5" customHeight="1">
      <c r="A206" s="151" t="s">
        <v>58</v>
      </c>
      <c r="B206" s="46">
        <v>1</v>
      </c>
      <c r="C206" s="46" t="s">
        <v>58</v>
      </c>
      <c r="D206" s="48">
        <f t="shared" si="80"/>
        <v>1161</v>
      </c>
      <c r="E206" s="48">
        <f>S$3</f>
        <v>1851.33</v>
      </c>
      <c r="F206" s="46">
        <f>IF($S$4-AF206&lt;0,1,$S$4-AF206)</f>
        <v>994.8</v>
      </c>
      <c r="G206" s="46">
        <f>IF(AE206-$S$5&lt;0,1,AE206-$S$5)</f>
        <v>229.5</v>
      </c>
      <c r="H206" s="49">
        <f>IF(D206-F206&lt;0,1,IF(E206-G206&lt;0,-1,IF(D206-F206*2&lt;0,2,IF(E206-G206*2&lt;0,-2,IF(D206-F206*3&lt;0,3,IF(E206-G206*3&lt;0,-3,IF(D206-F206*4&lt;0,4,IF(E206-G206*4&lt;0,-4,-9))))))))</f>
        <v>2</v>
      </c>
      <c r="I206" s="46">
        <f>E206-(ROUNDUP(D206/F206,0)-1)*G206</f>
        <v>1621.83</v>
      </c>
      <c r="J206" s="50"/>
      <c r="K206" s="50"/>
      <c r="L206" s="50"/>
      <c r="M206" s="50"/>
      <c r="N206" s="50"/>
      <c r="O206" s="50"/>
      <c r="P206" s="50"/>
      <c r="Q206" s="51" t="s">
        <v>59</v>
      </c>
      <c r="R206" s="52">
        <v>5</v>
      </c>
      <c r="S206" s="52">
        <v>164</v>
      </c>
      <c r="T206" s="52">
        <v>180</v>
      </c>
      <c r="U206" s="52">
        <v>118</v>
      </c>
      <c r="V206" s="52">
        <v>70</v>
      </c>
      <c r="W206" s="53">
        <v>330</v>
      </c>
      <c r="X206" s="52">
        <f t="shared" si="69"/>
        <v>698</v>
      </c>
      <c r="Y206" s="54">
        <v>9</v>
      </c>
      <c r="Z206" s="54">
        <v>5.9</v>
      </c>
      <c r="AA206" s="54">
        <v>3.5</v>
      </c>
      <c r="AB206" s="55">
        <v>11</v>
      </c>
      <c r="AC206" s="54">
        <f t="shared" si="77"/>
        <v>29.4</v>
      </c>
      <c r="AD206" s="56">
        <f t="shared" si="75"/>
        <v>1161</v>
      </c>
      <c r="AE206" s="56">
        <f t="shared" si="78"/>
        <v>760.5</v>
      </c>
      <c r="AF206" s="56">
        <f t="shared" ref="AF206:AF219" si="81">ROUND(V206+AA206*($Q$3-1),0)*1.2</f>
        <v>361.2</v>
      </c>
      <c r="AG206" s="56">
        <f t="shared" si="76"/>
        <v>1056</v>
      </c>
    </row>
    <row r="207" spans="1:33">
      <c r="A207" s="152"/>
      <c r="B207" s="46">
        <v>2</v>
      </c>
      <c r="C207" s="46" t="s">
        <v>7</v>
      </c>
      <c r="D207" s="48">
        <f t="shared" si="80"/>
        <v>1071</v>
      </c>
      <c r="E207" s="48">
        <f>T$3</f>
        <v>1814.97</v>
      </c>
      <c r="F207" s="46">
        <f>IF($T$4-AF207&lt;0,1,$T$4-AF207)</f>
        <v>920.6</v>
      </c>
      <c r="G207" s="46">
        <f>IF(AE207-$T$5&lt;0,1,AE207-$T$5)</f>
        <v>1</v>
      </c>
      <c r="H207" s="49">
        <f>IF(E207-G207&lt;0,-1,IF(D207-F207&lt;0,1,IF(E207-G207*2&lt;0,-2,IF(D207-F207*2&lt;0,2,IF(E207-G207*3&lt;0,-3,IF(D207-F207*3&lt;0,3,IF(E207-G207*4&lt;0,-4,-9)))))))</f>
        <v>2</v>
      </c>
      <c r="I207" s="46">
        <f>E207-ROUNDUP(D207/F207,0)*G207</f>
        <v>1812.97</v>
      </c>
      <c r="J207" s="50"/>
      <c r="K207" s="50"/>
      <c r="L207" s="50"/>
      <c r="M207" s="50"/>
      <c r="N207" s="50"/>
      <c r="O207" s="50"/>
      <c r="P207" s="50"/>
      <c r="Q207" s="51" t="s">
        <v>17</v>
      </c>
      <c r="R207" s="52">
        <v>5</v>
      </c>
      <c r="S207" s="52">
        <v>120</v>
      </c>
      <c r="T207" s="52">
        <v>120</v>
      </c>
      <c r="U207" s="52">
        <v>100</v>
      </c>
      <c r="V207" s="52">
        <v>80</v>
      </c>
      <c r="W207" s="52">
        <v>100</v>
      </c>
      <c r="X207" s="52">
        <f t="shared" ref="X207:X219" si="82">W207+V207+U207+T207</f>
        <v>400</v>
      </c>
      <c r="Y207" s="54">
        <v>9</v>
      </c>
      <c r="Z207" s="54">
        <v>5.0892999999999997</v>
      </c>
      <c r="AA207" s="54">
        <v>4.1963999999999997</v>
      </c>
      <c r="AB207" s="54">
        <v>7</v>
      </c>
      <c r="AC207" s="55">
        <f t="shared" si="77"/>
        <v>25.285699999999999</v>
      </c>
      <c r="AD207" s="56">
        <f t="shared" si="75"/>
        <v>1071</v>
      </c>
      <c r="AE207" s="56">
        <f t="shared" si="78"/>
        <v>654</v>
      </c>
      <c r="AF207" s="56">
        <f t="shared" si="81"/>
        <v>428.4</v>
      </c>
      <c r="AG207" s="56">
        <f t="shared" si="76"/>
        <v>562</v>
      </c>
    </row>
    <row r="208" spans="1:33">
      <c r="A208" s="152"/>
      <c r="B208" s="46">
        <v>3</v>
      </c>
      <c r="C208" s="46" t="s">
        <v>63</v>
      </c>
      <c r="D208" s="48">
        <f t="shared" si="80"/>
        <v>819</v>
      </c>
      <c r="E208" s="48">
        <f>U$3</f>
        <v>1374.61</v>
      </c>
      <c r="F208" s="46">
        <f>IF($U$4-AF208&lt;0,1,$U$4-AF208)</f>
        <v>1374.8</v>
      </c>
      <c r="G208" s="46">
        <f>IF(AE208-$U$5&lt;0,1,AE208-$U$5)</f>
        <v>379.5</v>
      </c>
      <c r="H208" s="49">
        <f>IF(D208-F208&lt;0,1,IF(E208-G208&lt;0,-1,IF(D208-F208*2&lt;0,2,IF(E208-G208*2&lt;0,-2,IF(D208-F208*3&lt;0,3,IF(E208-G208*3&lt;0,-3,IF(D208-F208*4&lt;0,4,IF(E208-G208*4&lt;0,-4,-9))))))))</f>
        <v>1</v>
      </c>
      <c r="I208" s="46">
        <f>E208-(ROUNDUP(D208/F208,0)-1)*G208</f>
        <v>1374.61</v>
      </c>
      <c r="J208" s="50"/>
      <c r="K208" s="50"/>
      <c r="L208" s="50"/>
      <c r="M208" s="50"/>
      <c r="N208" s="50"/>
      <c r="O208" s="50"/>
      <c r="P208" s="50"/>
      <c r="Q208" s="51" t="s">
        <v>56</v>
      </c>
      <c r="R208" s="52">
        <v>4</v>
      </c>
      <c r="S208" s="52">
        <v>116</v>
      </c>
      <c r="T208" s="52">
        <v>150</v>
      </c>
      <c r="U208" s="53">
        <v>200</v>
      </c>
      <c r="V208" s="52">
        <v>1</v>
      </c>
      <c r="W208" s="52">
        <v>180</v>
      </c>
      <c r="X208" s="52">
        <f t="shared" si="82"/>
        <v>531</v>
      </c>
      <c r="Y208" s="54">
        <v>6</v>
      </c>
      <c r="Z208" s="54">
        <v>6.1</v>
      </c>
      <c r="AA208" s="54"/>
      <c r="AB208" s="55">
        <v>11</v>
      </c>
      <c r="AC208" s="54">
        <f t="shared" si="77"/>
        <v>23.1</v>
      </c>
      <c r="AD208" s="56">
        <f t="shared" si="75"/>
        <v>819</v>
      </c>
      <c r="AE208" s="56">
        <f t="shared" si="78"/>
        <v>904.5</v>
      </c>
      <c r="AF208" s="56">
        <f t="shared" si="81"/>
        <v>1.2</v>
      </c>
      <c r="AG208" s="56">
        <f t="shared" si="76"/>
        <v>906</v>
      </c>
    </row>
    <row r="209" spans="1:33">
      <c r="A209" s="152"/>
      <c r="B209" s="46">
        <v>4</v>
      </c>
      <c r="C209" s="46" t="s">
        <v>134</v>
      </c>
      <c r="D209" s="48">
        <f t="shared" si="80"/>
        <v>1093.5</v>
      </c>
      <c r="E209" s="48">
        <f>V$3</f>
        <v>1536.21</v>
      </c>
      <c r="F209" s="46">
        <f>IF($V$4-AF209&lt;0,1,$V$4-AF209)</f>
        <v>1008.6</v>
      </c>
      <c r="G209" s="46">
        <f>IF(AE209-$V$5&lt;0,1,AE209-$V$5)</f>
        <v>1</v>
      </c>
      <c r="H209" s="49">
        <f>IF(E209-G209&lt;0,-1,IF(D209-F209&lt;0,1,IF(E209-G209*2&lt;0,-2,IF(D209-F209*2&lt;0,2,IF(E209-G209*3&lt;0,-3,IF(D209-F209*3&lt;0,3,IF(E209-G209*4&lt;0,-4,-9)))))))</f>
        <v>2</v>
      </c>
      <c r="I209" s="46">
        <f>E209-ROUNDUP(D209/F209,0)*G209</f>
        <v>1534.21</v>
      </c>
      <c r="J209" s="50"/>
      <c r="K209" s="50"/>
      <c r="L209" s="50"/>
      <c r="M209" s="50"/>
      <c r="N209" s="50"/>
      <c r="O209" s="50"/>
      <c r="P209" s="50"/>
      <c r="Q209" s="51" t="s">
        <v>135</v>
      </c>
      <c r="R209" s="52">
        <v>4</v>
      </c>
      <c r="S209" s="52">
        <v>124</v>
      </c>
      <c r="T209" s="52">
        <v>135</v>
      </c>
      <c r="U209" s="52">
        <v>93</v>
      </c>
      <c r="V209" s="52">
        <v>30</v>
      </c>
      <c r="W209" s="52">
        <v>105</v>
      </c>
      <c r="X209" s="52">
        <f t="shared" si="82"/>
        <v>363</v>
      </c>
      <c r="Y209" s="54">
        <v>9</v>
      </c>
      <c r="Z209" s="54">
        <v>6.1111000000000004</v>
      </c>
      <c r="AA209" s="54">
        <v>2</v>
      </c>
      <c r="AB209" s="54">
        <v>7</v>
      </c>
      <c r="AC209" s="54">
        <f t="shared" si="77"/>
        <v>24.1111</v>
      </c>
      <c r="AD209" s="56">
        <f t="shared" si="75"/>
        <v>1093.5</v>
      </c>
      <c r="AE209" s="56">
        <f t="shared" si="78"/>
        <v>744</v>
      </c>
      <c r="AF209" s="56">
        <f t="shared" si="81"/>
        <v>194.4</v>
      </c>
      <c r="AG209" s="56">
        <f t="shared" si="76"/>
        <v>567</v>
      </c>
    </row>
    <row r="210" spans="1:33">
      <c r="A210" s="152"/>
      <c r="B210" s="46">
        <v>5</v>
      </c>
      <c r="C210" s="46" t="s">
        <v>71</v>
      </c>
      <c r="D210" s="48">
        <f t="shared" si="80"/>
        <v>972</v>
      </c>
      <c r="E210" s="48">
        <f>W$3</f>
        <v>1736.19</v>
      </c>
      <c r="F210" s="46">
        <f>IF($W$4-AF210&lt;0,1,$W$4-AF210)</f>
        <v>793.6</v>
      </c>
      <c r="G210" s="46">
        <f>IF(AE210-$W$5&lt;0,1,AE210-$W$5)</f>
        <v>203</v>
      </c>
      <c r="H210" s="49">
        <f>IF(D210-F210&lt;0,1,IF(E210-G210&lt;0,-1,IF(D210-F210*2&lt;0,2,IF(E210-G210*2&lt;0,-2,IF(D210-F210*3&lt;0,3,IF(E210-G210*3&lt;0,-3,IF(D210-F210*4&lt;0,4,IF(E210-G210*4&lt;0,-4,-9))))))))</f>
        <v>2</v>
      </c>
      <c r="I210" s="46">
        <f>E210-(ROUNDUP(D210/F210,0)-1)*G210</f>
        <v>1533.19</v>
      </c>
      <c r="J210" s="50"/>
      <c r="K210" s="50"/>
      <c r="L210" s="50"/>
      <c r="M210" s="50"/>
      <c r="N210" s="50"/>
      <c r="O210" s="50"/>
      <c r="P210" s="50"/>
      <c r="Q210" s="51" t="s">
        <v>138</v>
      </c>
      <c r="R210" s="52">
        <v>4</v>
      </c>
      <c r="S210" s="52">
        <v>112</v>
      </c>
      <c r="T210" s="52">
        <v>120</v>
      </c>
      <c r="U210" s="52">
        <v>63</v>
      </c>
      <c r="V210" s="52">
        <v>54</v>
      </c>
      <c r="W210" s="52">
        <v>90</v>
      </c>
      <c r="X210" s="52">
        <f t="shared" si="82"/>
        <v>327</v>
      </c>
      <c r="Y210" s="54">
        <v>8</v>
      </c>
      <c r="Z210" s="54">
        <v>4.2</v>
      </c>
      <c r="AA210" s="54">
        <v>3.6</v>
      </c>
      <c r="AB210" s="54">
        <v>6</v>
      </c>
      <c r="AC210" s="54">
        <f t="shared" si="77"/>
        <v>21.8</v>
      </c>
      <c r="AD210" s="56">
        <f t="shared" si="75"/>
        <v>972</v>
      </c>
      <c r="AE210" s="56">
        <f t="shared" si="78"/>
        <v>510</v>
      </c>
      <c r="AF210" s="56">
        <f t="shared" si="81"/>
        <v>350.4</v>
      </c>
      <c r="AG210" s="56">
        <f t="shared" si="76"/>
        <v>486</v>
      </c>
    </row>
    <row r="211" spans="1:33">
      <c r="A211" s="152"/>
      <c r="B211" s="46">
        <v>6</v>
      </c>
      <c r="C211" s="47" t="s">
        <v>147</v>
      </c>
      <c r="D211" s="48">
        <f t="shared" si="80"/>
        <v>1260</v>
      </c>
      <c r="E211" s="48">
        <f>X$3</f>
        <v>1444.3</v>
      </c>
      <c r="F211" s="46">
        <f>IF($X$4-AF211&lt;0,1,$X$4-AF211)</f>
        <v>569.20000000000005</v>
      </c>
      <c r="G211" s="46">
        <f>IF(AE211-$X$5&lt;0,1,AE211-$X$5)</f>
        <v>142</v>
      </c>
      <c r="H211" s="49">
        <f>IF(E211-G211&lt;0,-1,IF(D211-F211&lt;0,1,IF(E211-G211*2&lt;0,-2,IF(D211-F211*2&lt;0,2,IF(E211-G211*3&lt;0,-3,IF(D211-F211*3&lt;0,3,IF(E211-G211*4&lt;0,-4,-9)))))))</f>
        <v>3</v>
      </c>
      <c r="I211" s="46">
        <f>E211-ROUNDUP(D211/F211,0)*G211</f>
        <v>1018.3</v>
      </c>
      <c r="J211" s="50"/>
      <c r="K211" s="50"/>
      <c r="L211" s="50"/>
      <c r="M211" s="50"/>
      <c r="N211" s="50"/>
      <c r="O211" s="50"/>
      <c r="P211" s="50"/>
      <c r="Q211" s="51" t="s">
        <v>185</v>
      </c>
      <c r="R211" s="52">
        <v>6</v>
      </c>
      <c r="S211" s="52">
        <v>180</v>
      </c>
      <c r="T211" s="52">
        <v>180</v>
      </c>
      <c r="U211" s="53">
        <v>150</v>
      </c>
      <c r="V211" s="52">
        <v>80</v>
      </c>
      <c r="W211" s="53">
        <v>360</v>
      </c>
      <c r="X211" s="53">
        <f t="shared" si="82"/>
        <v>770</v>
      </c>
      <c r="Y211" s="55">
        <v>10</v>
      </c>
      <c r="Z211" s="55">
        <v>7.0857000000000001</v>
      </c>
      <c r="AA211" s="54">
        <v>4</v>
      </c>
      <c r="AB211" s="55">
        <v>12</v>
      </c>
      <c r="AC211" s="55">
        <f t="shared" si="77"/>
        <v>33.085700000000003</v>
      </c>
      <c r="AD211" s="56">
        <f t="shared" si="75"/>
        <v>1260</v>
      </c>
      <c r="AE211" s="57">
        <f t="shared" si="78"/>
        <v>927</v>
      </c>
      <c r="AF211" s="56">
        <f t="shared" si="81"/>
        <v>412.8</v>
      </c>
      <c r="AG211" s="56">
        <f t="shared" si="76"/>
        <v>1152</v>
      </c>
    </row>
    <row r="212" spans="1:33">
      <c r="A212" s="153"/>
      <c r="B212" s="46">
        <v>7</v>
      </c>
      <c r="C212" s="47" t="s">
        <v>151</v>
      </c>
      <c r="D212" s="48">
        <f t="shared" si="80"/>
        <v>1260</v>
      </c>
      <c r="E212" s="48">
        <f>Y$3</f>
        <v>1736.19</v>
      </c>
      <c r="F212" s="46">
        <f>IF($Y$4-AF212&lt;0,1,$Y$4-AF212)</f>
        <v>486.4</v>
      </c>
      <c r="G212" s="46">
        <f>IF(AE212-$Y$5&lt;0,1,AE212-$Y$5)</f>
        <v>296</v>
      </c>
      <c r="H212" s="49">
        <f>IF(D212-F212&lt;0,1,IF(E212-G212&lt;0,-1,IF(D212-F212*2&lt;0,2,IF(E212-G212*2&lt;0,-2,IF(D212-F212*3&lt;0,3,IF(E212-G212*3&lt;0,-3,IF(D212-F212*4&lt;0,4,IF(E212-G212*4&lt;0,-4,-9))))))))</f>
        <v>3</v>
      </c>
      <c r="I212" s="46">
        <f>E212-(ROUNDUP(D212/F212,0)-1)*G212</f>
        <v>1144.19</v>
      </c>
      <c r="J212" s="50"/>
      <c r="K212" s="50"/>
      <c r="L212" s="50"/>
      <c r="M212" s="50"/>
      <c r="N212" s="50"/>
      <c r="O212" s="50"/>
      <c r="P212" s="50"/>
      <c r="Q212" s="51" t="s">
        <v>152</v>
      </c>
      <c r="R212" s="52">
        <v>6</v>
      </c>
      <c r="S212" s="52">
        <v>180</v>
      </c>
      <c r="T212" s="52">
        <v>180</v>
      </c>
      <c r="U212" s="52">
        <v>100</v>
      </c>
      <c r="V212" s="53">
        <v>120</v>
      </c>
      <c r="W212" s="53">
        <v>360</v>
      </c>
      <c r="X212" s="53">
        <f t="shared" si="82"/>
        <v>760</v>
      </c>
      <c r="Y212" s="55">
        <v>10</v>
      </c>
      <c r="Z212" s="54">
        <v>4.5814000000000004</v>
      </c>
      <c r="AA212" s="55">
        <v>6.4884000000000004</v>
      </c>
      <c r="AB212" s="55">
        <v>11.9937</v>
      </c>
      <c r="AC212" s="55">
        <f t="shared" si="77"/>
        <v>33.063500000000005</v>
      </c>
      <c r="AD212" s="56">
        <f t="shared" si="75"/>
        <v>1260</v>
      </c>
      <c r="AE212" s="56">
        <f t="shared" si="78"/>
        <v>603</v>
      </c>
      <c r="AF212" s="57">
        <f t="shared" si="81"/>
        <v>657.6</v>
      </c>
      <c r="AG212" s="56">
        <f>ROUND(W212+AB212*($Q$3-1),0)*1.03</f>
        <v>1186.56</v>
      </c>
    </row>
    <row r="213" spans="1:33" ht="13.5" customHeight="1">
      <c r="A213" s="151" t="s">
        <v>6</v>
      </c>
      <c r="B213" s="46">
        <v>1</v>
      </c>
      <c r="C213" s="46" t="s">
        <v>6</v>
      </c>
      <c r="D213" s="48">
        <f t="shared" si="80"/>
        <v>873</v>
      </c>
      <c r="E213" s="48">
        <f>S$3</f>
        <v>1851.33</v>
      </c>
      <c r="F213" s="46">
        <f>IF($S$4-AF213&lt;0,1,$S$4-AF213)</f>
        <v>883.2</v>
      </c>
      <c r="G213" s="46">
        <f>IF(AE213-$S$5&lt;0,1,AE213-$S$5)</f>
        <v>60</v>
      </c>
      <c r="H213" s="49">
        <f>IF(D213-F213&lt;0,1,IF(E213-G213&lt;0,-1,IF(D213-F213*2&lt;0,2,IF(E213-G213*2&lt;0,-2,IF(D213-F213*3&lt;0,3,IF(E213-G213*3&lt;0,-3,IF(D213-F213*4&lt;0,4,IF(E213-G213*4&lt;0,-4,-9))))))))</f>
        <v>1</v>
      </c>
      <c r="I213" s="46">
        <f>E213-(ROUNDUP(D213/F213,0)-1)*G213</f>
        <v>1851.33</v>
      </c>
      <c r="J213" s="50"/>
      <c r="K213" s="50"/>
      <c r="L213" s="50"/>
      <c r="M213" s="50"/>
      <c r="N213" s="50"/>
      <c r="O213" s="50"/>
      <c r="P213" s="50"/>
      <c r="Q213" s="51" t="s">
        <v>54</v>
      </c>
      <c r="R213" s="52">
        <v>4</v>
      </c>
      <c r="S213" s="52">
        <v>120</v>
      </c>
      <c r="T213" s="52">
        <v>120</v>
      </c>
      <c r="U213" s="52">
        <v>110</v>
      </c>
      <c r="V213" s="53">
        <v>110</v>
      </c>
      <c r="W213" s="52">
        <v>150</v>
      </c>
      <c r="X213" s="52">
        <f t="shared" si="82"/>
        <v>490</v>
      </c>
      <c r="Y213" s="54">
        <v>7</v>
      </c>
      <c r="Z213" s="54">
        <v>4.3</v>
      </c>
      <c r="AA213" s="54">
        <v>4.3</v>
      </c>
      <c r="AB213" s="54">
        <v>7</v>
      </c>
      <c r="AC213" s="54">
        <f t="shared" si="77"/>
        <v>22.6</v>
      </c>
      <c r="AD213" s="56">
        <f t="shared" si="75"/>
        <v>873</v>
      </c>
      <c r="AE213" s="56">
        <f t="shared" si="78"/>
        <v>591</v>
      </c>
      <c r="AF213" s="56">
        <f t="shared" si="81"/>
        <v>472.79999999999995</v>
      </c>
      <c r="AG213" s="56">
        <f t="shared" ref="AG213:AG219" si="83">ROUND(W213+AB213*($Q$3-1),0)</f>
        <v>612</v>
      </c>
    </row>
    <row r="214" spans="1:33">
      <c r="A214" s="152"/>
      <c r="B214" s="46">
        <v>2</v>
      </c>
      <c r="C214" s="46" t="s">
        <v>1</v>
      </c>
      <c r="D214" s="48">
        <f t="shared" si="80"/>
        <v>903</v>
      </c>
      <c r="E214" s="48">
        <f>T$3</f>
        <v>1814.97</v>
      </c>
      <c r="F214" s="46">
        <f>IF($T$4-AF214&lt;0,1,$T$4-AF214)</f>
        <v>745.4</v>
      </c>
      <c r="G214" s="46">
        <f>IF(AE214-$T$5&lt;0,1,AE214-$T$5)</f>
        <v>1</v>
      </c>
      <c r="H214" s="49">
        <f>IF(E214-G214&lt;0,-1,IF(D214-F214&lt;0,1,IF(E214-G214*2&lt;0,-2,IF(D214-F214*2&lt;0,2,IF(E214-G214*3&lt;0,-3,IF(D214-F214*3&lt;0,3,IF(E214-G214*4&lt;0,-4,-9)))))))</f>
        <v>2</v>
      </c>
      <c r="I214" s="46">
        <f>E214-ROUNDUP(D214/F214,0)*G214</f>
        <v>1812.97</v>
      </c>
      <c r="J214" s="50"/>
      <c r="K214" s="50"/>
      <c r="L214" s="50"/>
      <c r="M214" s="50"/>
      <c r="N214" s="50"/>
      <c r="O214" s="50"/>
      <c r="P214" s="50"/>
      <c r="Q214" s="51" t="s">
        <v>45</v>
      </c>
      <c r="R214" s="52">
        <v>6</v>
      </c>
      <c r="S214" s="52">
        <v>156</v>
      </c>
      <c r="T214" s="52">
        <v>140</v>
      </c>
      <c r="U214" s="52">
        <v>80</v>
      </c>
      <c r="V214" s="53">
        <v>120</v>
      </c>
      <c r="W214" s="53">
        <v>450</v>
      </c>
      <c r="X214" s="53">
        <f t="shared" si="82"/>
        <v>790</v>
      </c>
      <c r="Y214" s="54">
        <v>7</v>
      </c>
      <c r="Z214" s="54">
        <v>3.1</v>
      </c>
      <c r="AA214" s="55">
        <v>5.8</v>
      </c>
      <c r="AB214" s="55">
        <v>11</v>
      </c>
      <c r="AC214" s="54">
        <f t="shared" si="77"/>
        <v>26.900000000000002</v>
      </c>
      <c r="AD214" s="56">
        <f t="shared" si="75"/>
        <v>903</v>
      </c>
      <c r="AE214" s="56">
        <f t="shared" si="78"/>
        <v>427.5</v>
      </c>
      <c r="AF214" s="56">
        <f t="shared" si="81"/>
        <v>603.6</v>
      </c>
      <c r="AG214" s="56">
        <f t="shared" si="83"/>
        <v>1176</v>
      </c>
    </row>
    <row r="215" spans="1:33">
      <c r="A215" s="152"/>
      <c r="B215" s="46">
        <v>3</v>
      </c>
      <c r="C215" s="46" t="s">
        <v>108</v>
      </c>
      <c r="D215" s="48">
        <f t="shared" si="80"/>
        <v>796.5</v>
      </c>
      <c r="E215" s="48">
        <f>U$3</f>
        <v>1374.61</v>
      </c>
      <c r="F215" s="46">
        <f>IF($U$4-AF215&lt;0,1,$U$4-AF215)</f>
        <v>1072.4000000000001</v>
      </c>
      <c r="G215" s="46">
        <f>IF(AE215-$U$5&lt;0,1,AE215-$U$5)</f>
        <v>34.5</v>
      </c>
      <c r="H215" s="49">
        <f>IF(D215-F215&lt;0,1,IF(E215-G215&lt;0,-1,IF(D215-F215*2&lt;0,2,IF(E215-G215*2&lt;0,-2,IF(D215-F215*3&lt;0,3,IF(E215-G215*3&lt;0,-3,IF(D215-F215*4&lt;0,4,IF(E215-G215*4&lt;0,-4,-9))))))))</f>
        <v>1</v>
      </c>
      <c r="I215" s="46">
        <f>E215-(ROUNDUP(D215/F215,0)-1)*G215</f>
        <v>1374.61</v>
      </c>
      <c r="J215" s="50"/>
      <c r="K215" s="50"/>
      <c r="L215" s="50"/>
      <c r="M215" s="50"/>
      <c r="N215" s="50"/>
      <c r="O215" s="50"/>
      <c r="P215" s="50"/>
      <c r="Q215" s="51" t="s">
        <v>128</v>
      </c>
      <c r="R215" s="52">
        <v>4</v>
      </c>
      <c r="S215" s="52">
        <v>128</v>
      </c>
      <c r="T215" s="52">
        <v>135</v>
      </c>
      <c r="U215" s="52">
        <v>69</v>
      </c>
      <c r="V215" s="52">
        <v>48</v>
      </c>
      <c r="W215" s="52">
        <v>190</v>
      </c>
      <c r="X215" s="52">
        <f t="shared" si="82"/>
        <v>442</v>
      </c>
      <c r="Y215" s="54">
        <v>6</v>
      </c>
      <c r="Z215" s="54">
        <v>4.5999999999999996</v>
      </c>
      <c r="AA215" s="54">
        <v>3.1</v>
      </c>
      <c r="AB215" s="54">
        <v>10</v>
      </c>
      <c r="AC215" s="54">
        <f t="shared" si="77"/>
        <v>23.7</v>
      </c>
      <c r="AD215" s="56">
        <f t="shared" si="75"/>
        <v>796.5</v>
      </c>
      <c r="AE215" s="56">
        <f t="shared" si="78"/>
        <v>559.5</v>
      </c>
      <c r="AF215" s="56">
        <f t="shared" si="81"/>
        <v>303.59999999999997</v>
      </c>
      <c r="AG215" s="56">
        <f t="shared" si="83"/>
        <v>850</v>
      </c>
    </row>
    <row r="216" spans="1:33">
      <c r="A216" s="152"/>
      <c r="B216" s="46">
        <v>4</v>
      </c>
      <c r="C216" s="46" t="s">
        <v>109</v>
      </c>
      <c r="D216" s="48">
        <f t="shared" si="80"/>
        <v>1044</v>
      </c>
      <c r="E216" s="48">
        <f>V$3</f>
        <v>1536.21</v>
      </c>
      <c r="F216" s="46">
        <f>IF($V$4-AF216&lt;0,1,$V$4-AF216)</f>
        <v>856.2</v>
      </c>
      <c r="G216" s="46">
        <f>IF(AE216-$V$5&lt;0,1,AE216-$V$5)</f>
        <v>1</v>
      </c>
      <c r="H216" s="49">
        <f>IF(E216-G216&lt;0,-1,IF(D216-F216&lt;0,1,IF(E216-G216*2&lt;0,-2,IF(D216-F216*2&lt;0,2,IF(E216-G216*3&lt;0,-3,IF(D216-F216*3&lt;0,3,IF(E216-G216*4&lt;0,-4,-9)))))))</f>
        <v>2</v>
      </c>
      <c r="I216" s="46">
        <f>E216-ROUNDUP(D216/F216,0)*G216</f>
        <v>1534.21</v>
      </c>
      <c r="J216" s="50"/>
      <c r="K216" s="50"/>
      <c r="L216" s="50"/>
      <c r="M216" s="50"/>
      <c r="N216" s="50"/>
      <c r="O216" s="50"/>
      <c r="P216" s="50"/>
      <c r="Q216" s="51" t="s">
        <v>28</v>
      </c>
      <c r="R216" s="52">
        <v>3</v>
      </c>
      <c r="S216" s="52">
        <v>120</v>
      </c>
      <c r="T216" s="53">
        <v>300</v>
      </c>
      <c r="U216" s="53">
        <v>180</v>
      </c>
      <c r="V216" s="53">
        <v>150</v>
      </c>
      <c r="W216" s="53">
        <v>410</v>
      </c>
      <c r="X216" s="53">
        <f t="shared" si="82"/>
        <v>1040</v>
      </c>
      <c r="Y216" s="54">
        <v>6</v>
      </c>
      <c r="Z216" s="54">
        <v>4.0999999999999996</v>
      </c>
      <c r="AA216" s="54">
        <v>2.1</v>
      </c>
      <c r="AB216" s="54">
        <v>6</v>
      </c>
      <c r="AC216" s="54">
        <f t="shared" si="77"/>
        <v>18.2</v>
      </c>
      <c r="AD216" s="56">
        <f t="shared" si="75"/>
        <v>1044</v>
      </c>
      <c r="AE216" s="56">
        <f t="shared" si="78"/>
        <v>676.5</v>
      </c>
      <c r="AF216" s="56">
        <f t="shared" si="81"/>
        <v>346.8</v>
      </c>
      <c r="AG216" s="56">
        <f t="shared" si="83"/>
        <v>806</v>
      </c>
    </row>
    <row r="217" spans="1:33">
      <c r="A217" s="152"/>
      <c r="B217" s="46">
        <v>5</v>
      </c>
      <c r="C217" s="46" t="s">
        <v>187</v>
      </c>
      <c r="D217" s="48">
        <f t="shared" si="80"/>
        <v>1093.5</v>
      </c>
      <c r="E217" s="48">
        <f>W$3</f>
        <v>1736.19</v>
      </c>
      <c r="F217" s="46">
        <f>IF($W$4-AF217&lt;0,1,$W$4-AF217)</f>
        <v>844</v>
      </c>
      <c r="G217" s="46">
        <f>IF(AE217-$W$5&lt;0,1,AE217-$W$5)</f>
        <v>369.5</v>
      </c>
      <c r="H217" s="49">
        <f>IF(D217-F217&lt;0,1,IF(E217-G217&lt;0,-1,IF(D217-F217*2&lt;0,2,IF(E217-G217*2&lt;0,-2,IF(D217-F217*3&lt;0,3,IF(E217-G217*3&lt;0,-3,IF(D217-F217*4&lt;0,4,IF(E217-G217*4&lt;0,-4,-9))))))))</f>
        <v>2</v>
      </c>
      <c r="I217" s="46">
        <f>E217-(ROUNDUP(D217/F217,0)-1)*G217</f>
        <v>1366.69</v>
      </c>
      <c r="J217" s="50"/>
      <c r="K217" s="50"/>
      <c r="L217" s="50"/>
      <c r="M217" s="50"/>
      <c r="N217" s="50"/>
      <c r="O217" s="50"/>
      <c r="P217" s="50"/>
      <c r="Q217" s="51" t="s">
        <v>110</v>
      </c>
      <c r="R217" s="52">
        <v>4</v>
      </c>
      <c r="S217" s="52">
        <v>128</v>
      </c>
      <c r="T217" s="52">
        <v>135</v>
      </c>
      <c r="U217" s="52">
        <v>84</v>
      </c>
      <c r="V217" s="52">
        <v>46</v>
      </c>
      <c r="W217" s="52">
        <v>105</v>
      </c>
      <c r="X217" s="52">
        <f t="shared" si="82"/>
        <v>370</v>
      </c>
      <c r="Y217" s="54">
        <v>9</v>
      </c>
      <c r="Z217" s="54">
        <v>5.5651999999999999</v>
      </c>
      <c r="AA217" s="54">
        <v>3.0870000000000002</v>
      </c>
      <c r="AB217" s="54">
        <v>7</v>
      </c>
      <c r="AC217" s="54">
        <f t="shared" si="77"/>
        <v>24.652200000000001</v>
      </c>
      <c r="AD217" s="56">
        <f t="shared" si="75"/>
        <v>1093.5</v>
      </c>
      <c r="AE217" s="56">
        <f t="shared" si="78"/>
        <v>676.5</v>
      </c>
      <c r="AF217" s="56">
        <f t="shared" si="81"/>
        <v>300</v>
      </c>
      <c r="AG217" s="56">
        <f t="shared" si="83"/>
        <v>567</v>
      </c>
    </row>
    <row r="218" spans="1:33">
      <c r="A218" s="152"/>
      <c r="B218" s="46">
        <v>6</v>
      </c>
      <c r="C218" s="46" t="s">
        <v>68</v>
      </c>
      <c r="D218" s="48">
        <f t="shared" si="80"/>
        <v>1449</v>
      </c>
      <c r="E218" s="48">
        <f>X$3</f>
        <v>1444.3</v>
      </c>
      <c r="F218" s="46">
        <f>IF($X$4-AF218&lt;0,1,$X$4-AF218)</f>
        <v>546.40000000000009</v>
      </c>
      <c r="G218" s="46">
        <f>IF(AE218-$X$5&lt;0,1,AE218-$X$5)</f>
        <v>1</v>
      </c>
      <c r="H218" s="49">
        <f>IF(E218-G218&lt;0,-1,IF(D218-F218&lt;0,1,IF(E218-G218*2&lt;0,-2,IF(D218-F218*2&lt;0,2,IF(E218-G218*3&lt;0,-3,IF(D218-F218*3&lt;0,3,IF(E218-G218*4&lt;0,-4,-9)))))))</f>
        <v>3</v>
      </c>
      <c r="I218" s="46">
        <f>E218-ROUNDUP(D218/F218,0)*G218</f>
        <v>1441.3</v>
      </c>
      <c r="J218" s="50"/>
      <c r="K218" s="50"/>
      <c r="L218" s="50"/>
      <c r="M218" s="50"/>
      <c r="N218" s="50"/>
      <c r="O218" s="50"/>
      <c r="P218" s="50"/>
      <c r="Q218" s="51" t="s">
        <v>3</v>
      </c>
      <c r="R218" s="52">
        <v>6</v>
      </c>
      <c r="S218" s="52">
        <v>196</v>
      </c>
      <c r="T218" s="53">
        <v>240</v>
      </c>
      <c r="U218" s="52">
        <v>102</v>
      </c>
      <c r="V218" s="52">
        <v>92</v>
      </c>
      <c r="W218" s="53">
        <v>420</v>
      </c>
      <c r="X218" s="53">
        <f t="shared" si="82"/>
        <v>854</v>
      </c>
      <c r="Y218" s="55">
        <v>11</v>
      </c>
      <c r="Z218" s="54">
        <v>5.0999999999999996</v>
      </c>
      <c r="AA218" s="54">
        <v>4.0999999999999996</v>
      </c>
      <c r="AB218" s="55">
        <v>15</v>
      </c>
      <c r="AC218" s="55">
        <f t="shared" si="77"/>
        <v>35.200000000000003</v>
      </c>
      <c r="AD218" s="57">
        <f t="shared" si="75"/>
        <v>1449</v>
      </c>
      <c r="AE218" s="56">
        <f t="shared" si="78"/>
        <v>658.5</v>
      </c>
      <c r="AF218" s="56">
        <f t="shared" si="81"/>
        <v>435.59999999999997</v>
      </c>
      <c r="AG218" s="56">
        <f t="shared" si="83"/>
        <v>1410</v>
      </c>
    </row>
    <row r="219" spans="1:33">
      <c r="A219" s="153"/>
      <c r="B219" s="46">
        <v>7</v>
      </c>
      <c r="C219" s="46" t="s">
        <v>73</v>
      </c>
      <c r="D219" s="48">
        <f t="shared" si="80"/>
        <v>1017</v>
      </c>
      <c r="E219" s="48">
        <f>Y$3</f>
        <v>1736.19</v>
      </c>
      <c r="F219" s="46">
        <f>IF($Y$4-AF219&lt;0,1,$Y$4-AF219)</f>
        <v>721.6</v>
      </c>
      <c r="G219" s="46">
        <f>IF(AE219-$Y$5&lt;0,1,AE219-$Y$5)</f>
        <v>282.5</v>
      </c>
      <c r="H219" s="49">
        <f>IF(D219-F219&lt;0,1,IF(E219-G219&lt;0,-1,IF(D219-F219*2&lt;0,2,IF(E219-G219*2&lt;0,-2,IF(D219-F219*3&lt;0,3,IF(E219-G219*3&lt;0,-3,IF(D219-F219*4&lt;0,4,IF(E219-G219*4&lt;0,-4,-9))))))))</f>
        <v>2</v>
      </c>
      <c r="I219" s="46">
        <f>E219-(ROUNDUP(D219/F219,0)-1)*G219</f>
        <v>1453.69</v>
      </c>
      <c r="J219" s="50"/>
      <c r="K219" s="50"/>
      <c r="L219" s="50"/>
      <c r="M219" s="50"/>
      <c r="N219" s="50"/>
      <c r="O219" s="50"/>
      <c r="P219" s="50"/>
      <c r="Q219" s="51" t="s">
        <v>60</v>
      </c>
      <c r="R219" s="52">
        <v>6</v>
      </c>
      <c r="S219" s="52">
        <v>164</v>
      </c>
      <c r="T219" s="52">
        <v>150</v>
      </c>
      <c r="U219" s="52">
        <v>96</v>
      </c>
      <c r="V219" s="52">
        <v>82</v>
      </c>
      <c r="W219" s="53">
        <v>480</v>
      </c>
      <c r="X219" s="53">
        <f t="shared" si="82"/>
        <v>808</v>
      </c>
      <c r="Y219" s="54">
        <v>8</v>
      </c>
      <c r="Z219" s="54">
        <v>4.5</v>
      </c>
      <c r="AA219" s="54">
        <v>4.0968</v>
      </c>
      <c r="AB219" s="55">
        <v>12</v>
      </c>
      <c r="AC219" s="54">
        <f t="shared" si="77"/>
        <v>28.596800000000002</v>
      </c>
      <c r="AD219" s="56">
        <f t="shared" si="75"/>
        <v>1017</v>
      </c>
      <c r="AE219" s="56">
        <f t="shared" si="78"/>
        <v>589.5</v>
      </c>
      <c r="AF219" s="56">
        <f t="shared" si="81"/>
        <v>422.4</v>
      </c>
      <c r="AG219" s="56">
        <f t="shared" si="83"/>
        <v>1272</v>
      </c>
    </row>
    <row r="220" spans="1:33">
      <c r="A220" s="151" t="s">
        <v>203</v>
      </c>
      <c r="B220" s="46">
        <v>1</v>
      </c>
      <c r="C220" s="46" t="s">
        <v>203</v>
      </c>
      <c r="D220" s="48">
        <f>ROUND(T220+Y220*($Q$3-1),0)*1.8</f>
        <v>0</v>
      </c>
      <c r="E220" s="48">
        <f>S$3</f>
        <v>1851.33</v>
      </c>
      <c r="F220" s="46">
        <f>IF($S$4-AF220&lt;0,1,$S$4-AF220)</f>
        <v>1356</v>
      </c>
      <c r="G220" s="46">
        <f>IF(AE220-$S$5&lt;0,1,AE220-$S$5)</f>
        <v>1</v>
      </c>
      <c r="H220" s="49">
        <f>IF(D220-F220&lt;0,1,IF(E220-G220&lt;0,-1,IF(D220-F220*2&lt;0,2,IF(E220-G220*2&lt;0,-2,IF(D220-F220*3&lt;0,3,IF(E220-G220*3&lt;0,-3,IF(D220-F220*4&lt;0,4,IF(E220-G220*4&lt;0,-4,-9))))))))</f>
        <v>1</v>
      </c>
      <c r="I220" s="46">
        <f>E220-(ROUNDUP(D220/F220,0)-1)*G220</f>
        <v>1852.33</v>
      </c>
      <c r="J220" s="50"/>
      <c r="K220" s="50"/>
      <c r="L220" s="50"/>
      <c r="M220" s="50"/>
      <c r="N220" s="50"/>
      <c r="O220" s="50"/>
      <c r="P220" s="50"/>
      <c r="Q220" s="51"/>
      <c r="R220" s="52"/>
      <c r="S220" s="52"/>
      <c r="T220" s="52"/>
      <c r="U220" s="52"/>
      <c r="V220" s="52"/>
      <c r="W220" s="53"/>
      <c r="X220" s="53"/>
      <c r="Y220" s="54"/>
      <c r="Z220" s="54"/>
      <c r="AA220" s="54"/>
      <c r="AB220" s="55"/>
      <c r="AC220" s="54"/>
      <c r="AD220" s="56">
        <f t="shared" ref="AD220:AD261" si="84">D220</f>
        <v>0</v>
      </c>
      <c r="AE220" s="56">
        <f>ROUND(U220+Z220*($Q$3-1),0)*1.8</f>
        <v>0</v>
      </c>
      <c r="AF220" s="56">
        <f t="shared" ref="AF220:AF224" si="85">ROUND(V220+AA220*($Q$3-1),0)*1.3</f>
        <v>0</v>
      </c>
      <c r="AG220" s="56">
        <f t="shared" ref="AG220:AG225" si="86">ROUND(W220+AB220*($Q$3-1),0)*1.5</f>
        <v>0</v>
      </c>
    </row>
    <row r="221" spans="1:33">
      <c r="A221" s="152"/>
      <c r="B221" s="46">
        <v>2</v>
      </c>
      <c r="C221" s="46" t="s">
        <v>147</v>
      </c>
      <c r="D221" s="48">
        <f t="shared" ref="D221:D226" si="87">ROUND(T221+Y221*($Q$3-1),0)*1.8</f>
        <v>1512</v>
      </c>
      <c r="E221" s="48">
        <f>T$3</f>
        <v>1814.97</v>
      </c>
      <c r="F221" s="46">
        <f>IF($T$4-AF221&lt;0,1,$T$4-AF221)</f>
        <v>901.8</v>
      </c>
      <c r="G221" s="46">
        <f>IF(AE221-$T$5&lt;0,1,AE221-$T$5)</f>
        <v>81.400000000000091</v>
      </c>
      <c r="H221" s="49">
        <f>IF(E221-G221&lt;0,-1,IF(D221-F221&lt;0,1,IF(E221-G221*2&lt;0,-2,IF(D221-F221*2&lt;0,2,IF(E221-G221*3&lt;0,-3,IF(D221-F221*3&lt;0,3,IF(E221-G221*4&lt;0,-4,-9)))))))</f>
        <v>2</v>
      </c>
      <c r="I221" s="46">
        <f>E221-ROUNDUP(D221/F221,0)*G221</f>
        <v>1652.1699999999998</v>
      </c>
      <c r="J221" s="50"/>
      <c r="K221" s="50"/>
      <c r="L221" s="50"/>
      <c r="M221" s="50"/>
      <c r="N221" s="50"/>
      <c r="O221" s="50"/>
      <c r="P221" s="50"/>
      <c r="Q221" s="51" t="s">
        <v>225</v>
      </c>
      <c r="R221" s="52">
        <v>6</v>
      </c>
      <c r="S221" s="52">
        <v>180</v>
      </c>
      <c r="T221" s="52">
        <v>180</v>
      </c>
      <c r="U221" s="52">
        <v>150</v>
      </c>
      <c r="V221" s="52">
        <v>80</v>
      </c>
      <c r="W221" s="53">
        <v>360</v>
      </c>
      <c r="X221" s="53">
        <v>770</v>
      </c>
      <c r="Y221" s="54">
        <v>10</v>
      </c>
      <c r="Z221" s="54">
        <v>7.0857000000000001</v>
      </c>
      <c r="AA221" s="54">
        <v>4</v>
      </c>
      <c r="AB221" s="55">
        <v>12</v>
      </c>
      <c r="AC221" s="54">
        <v>33.085700000000003</v>
      </c>
      <c r="AD221" s="56">
        <f t="shared" si="84"/>
        <v>1512</v>
      </c>
      <c r="AE221" s="56">
        <f>ROUND(U221+Z221*($Q$3-1),0)*1.8</f>
        <v>1112.4000000000001</v>
      </c>
      <c r="AF221" s="56">
        <f t="shared" si="85"/>
        <v>447.2</v>
      </c>
      <c r="AG221" s="56">
        <f t="shared" si="86"/>
        <v>1728</v>
      </c>
    </row>
    <row r="222" spans="1:33">
      <c r="A222" s="152"/>
      <c r="B222" s="46">
        <v>3</v>
      </c>
      <c r="C222" s="46" t="s">
        <v>238</v>
      </c>
      <c r="D222" s="48">
        <f t="shared" si="87"/>
        <v>1548</v>
      </c>
      <c r="E222" s="48">
        <f>U$3</f>
        <v>1374.61</v>
      </c>
      <c r="F222" s="46">
        <f>IF($U$4-AF222&lt;0,1,$U$4-AF222)</f>
        <v>1018.5</v>
      </c>
      <c r="G222" s="46">
        <f>IF(AE222-$U$5&lt;0,1,AE222-$U$5)</f>
        <v>465</v>
      </c>
      <c r="H222" s="49">
        <f>IF(D222-F222&lt;0,1,IF(E222-G222&lt;0,-1,IF(D222-F222*2&lt;0,2,IF(E222-G222*2&lt;0,-2,IF(D222-F222*3&lt;0,3,IF(E222-G222*3&lt;0,-3,IF(D222-F222*4&lt;0,4,IF(E222-G222*4&lt;0,-4,-9))))))))</f>
        <v>2</v>
      </c>
      <c r="I222" s="46">
        <f>E222-(ROUNDUP(D222/F222,0)-1)*G222</f>
        <v>909.6099999999999</v>
      </c>
      <c r="J222" s="50"/>
      <c r="K222" s="50"/>
      <c r="L222" s="50"/>
      <c r="M222" s="50"/>
      <c r="N222" s="50"/>
      <c r="O222" s="50"/>
      <c r="P222" s="50"/>
      <c r="Q222" s="51" t="s">
        <v>226</v>
      </c>
      <c r="R222" s="52">
        <v>6</v>
      </c>
      <c r="S222" s="52">
        <v>164</v>
      </c>
      <c r="T222" s="52">
        <v>200</v>
      </c>
      <c r="U222" s="52">
        <v>128</v>
      </c>
      <c r="V222" s="52">
        <v>64</v>
      </c>
      <c r="W222" s="53">
        <v>300</v>
      </c>
      <c r="X222" s="53">
        <v>692</v>
      </c>
      <c r="Y222" s="54">
        <v>10</v>
      </c>
      <c r="Z222" s="54">
        <v>6.3929</v>
      </c>
      <c r="AA222" s="54">
        <v>3.1964000000000001</v>
      </c>
      <c r="AB222" s="55">
        <v>10</v>
      </c>
      <c r="AC222" s="54">
        <v>29.589300000000001</v>
      </c>
      <c r="AD222" s="56">
        <f t="shared" si="84"/>
        <v>1548</v>
      </c>
      <c r="AE222" s="56">
        <f t="shared" ref="AE222:AE225" si="88">ROUND(U222+Z222*($Q$3-1),0)*1.8</f>
        <v>990</v>
      </c>
      <c r="AF222" s="56">
        <f>ROUND(V222+AA222*($Q$3-1),0)*1.3</f>
        <v>357.5</v>
      </c>
      <c r="AG222" s="56">
        <f t="shared" si="86"/>
        <v>1440</v>
      </c>
    </row>
    <row r="223" spans="1:33">
      <c r="A223" s="152"/>
      <c r="B223" s="46">
        <v>4</v>
      </c>
      <c r="C223" s="46" t="s">
        <v>247</v>
      </c>
      <c r="D223" s="48">
        <f t="shared" si="87"/>
        <v>1252.8</v>
      </c>
      <c r="E223" s="48">
        <f>V$3</f>
        <v>1536.21</v>
      </c>
      <c r="F223" s="46">
        <f>IF($V$4-AF223&lt;0,1,$V$4-AF223)</f>
        <v>827.3</v>
      </c>
      <c r="G223" s="46">
        <f>IF(AE223-$V$5&lt;0,1,AE223-$V$5)</f>
        <v>1</v>
      </c>
      <c r="H223" s="49">
        <f>IF(E223-G223&lt;0,-1,IF(D223-F223&lt;0,1,IF(E223-G223*2&lt;0,-2,IF(D223-F223*2&lt;0,2,IF(E223-G223*3&lt;0,-3,IF(D223-F223*3&lt;0,3,IF(E223-G223*4&lt;0,-4,-9)))))))</f>
        <v>2</v>
      </c>
      <c r="I223" s="46">
        <f>E223-ROUNDUP(D223/F223,0)*G223</f>
        <v>1534.21</v>
      </c>
      <c r="J223" s="50"/>
      <c r="K223" s="50"/>
      <c r="L223" s="50"/>
      <c r="M223" s="50"/>
      <c r="N223" s="50"/>
      <c r="O223" s="50"/>
      <c r="P223" s="50"/>
      <c r="Q223" s="51" t="s">
        <v>207</v>
      </c>
      <c r="R223" s="52">
        <v>3</v>
      </c>
      <c r="S223" s="52">
        <v>120</v>
      </c>
      <c r="T223" s="52">
        <v>300</v>
      </c>
      <c r="U223" s="52">
        <v>180</v>
      </c>
      <c r="V223" s="52">
        <v>150</v>
      </c>
      <c r="W223" s="53">
        <v>410</v>
      </c>
      <c r="X223" s="53">
        <v>1040</v>
      </c>
      <c r="Y223" s="54">
        <v>6</v>
      </c>
      <c r="Z223" s="54">
        <v>4.0999999999999996</v>
      </c>
      <c r="AA223" s="54">
        <v>2.1</v>
      </c>
      <c r="AB223" s="55">
        <v>6</v>
      </c>
      <c r="AC223" s="54">
        <v>18.2</v>
      </c>
      <c r="AD223" s="56">
        <f t="shared" si="84"/>
        <v>1252.8</v>
      </c>
      <c r="AE223" s="56">
        <f t="shared" si="88"/>
        <v>811.80000000000007</v>
      </c>
      <c r="AF223" s="56">
        <f t="shared" si="85"/>
        <v>375.7</v>
      </c>
      <c r="AG223" s="56">
        <f t="shared" si="86"/>
        <v>1209</v>
      </c>
    </row>
    <row r="224" spans="1:33">
      <c r="A224" s="152"/>
      <c r="B224" s="46">
        <v>5</v>
      </c>
      <c r="C224" s="46" t="s">
        <v>248</v>
      </c>
      <c r="D224" s="48">
        <f t="shared" si="87"/>
        <v>1083.6000000000001</v>
      </c>
      <c r="E224" s="48">
        <f>W$3</f>
        <v>1736.19</v>
      </c>
      <c r="F224" s="46">
        <f>IF($W$4-AF224&lt;0,1,$W$4-AF224)</f>
        <v>490.1</v>
      </c>
      <c r="G224" s="46">
        <f>IF(AE224-$W$5&lt;0,1,AE224-$W$5)</f>
        <v>206</v>
      </c>
      <c r="H224" s="49">
        <f>IF(D224-F224&lt;0,1,IF(E224-G224&lt;0,-1,IF(D224-F224*2&lt;0,2,IF(E224-G224*2&lt;0,-2,IF(D224-F224*3&lt;0,3,IF(E224-G224*3&lt;0,-3,IF(D224-F224*4&lt;0,4,IF(E224-G224*4&lt;0,-4,-9))))))))</f>
        <v>3</v>
      </c>
      <c r="I224" s="46">
        <f>E224-(ROUNDUP(D224/F224,0)-1)*G224</f>
        <v>1324.19</v>
      </c>
      <c r="J224" s="50"/>
      <c r="K224" s="50"/>
      <c r="L224" s="50"/>
      <c r="M224" s="50"/>
      <c r="N224" s="50"/>
      <c r="O224" s="50"/>
      <c r="P224" s="50"/>
      <c r="Q224" s="51" t="s">
        <v>213</v>
      </c>
      <c r="R224" s="52">
        <v>6</v>
      </c>
      <c r="S224" s="52">
        <v>156</v>
      </c>
      <c r="T224" s="52">
        <v>140</v>
      </c>
      <c r="U224" s="52">
        <v>80</v>
      </c>
      <c r="V224" s="52">
        <v>120</v>
      </c>
      <c r="W224" s="53">
        <v>450</v>
      </c>
      <c r="X224" s="53">
        <v>790</v>
      </c>
      <c r="Y224" s="54">
        <v>7</v>
      </c>
      <c r="Z224" s="54">
        <v>3.1</v>
      </c>
      <c r="AA224" s="54">
        <v>5.8</v>
      </c>
      <c r="AB224" s="55">
        <v>11</v>
      </c>
      <c r="AC224" s="54">
        <v>26.900000000000002</v>
      </c>
      <c r="AD224" s="56">
        <f t="shared" si="84"/>
        <v>1083.6000000000001</v>
      </c>
      <c r="AE224" s="56">
        <f t="shared" si="88"/>
        <v>513</v>
      </c>
      <c r="AF224" s="56">
        <f t="shared" si="85"/>
        <v>653.9</v>
      </c>
      <c r="AG224" s="56">
        <f t="shared" si="86"/>
        <v>1764</v>
      </c>
    </row>
    <row r="225" spans="1:33">
      <c r="A225" s="152"/>
      <c r="B225" s="46">
        <v>6</v>
      </c>
      <c r="C225" s="46" t="s">
        <v>249</v>
      </c>
      <c r="D225" s="48">
        <f t="shared" si="87"/>
        <v>1371.6000000000001</v>
      </c>
      <c r="E225" s="48">
        <f>X$3</f>
        <v>1444.3</v>
      </c>
      <c r="F225" s="46">
        <f>IF($X$4-AF225&lt;0,1,$X$4-AF225)</f>
        <v>564.70000000000005</v>
      </c>
      <c r="G225" s="46">
        <f>IF(AE225-$X$5&lt;0,1,AE225-$X$5)</f>
        <v>176.20000000000005</v>
      </c>
      <c r="H225" s="49">
        <f>IF(E225-G225&lt;0,-1,IF(D225-F225&lt;0,1,IF(E225-G225*2&lt;0,-2,IF(D225-F225*2&lt;0,2,IF(E225-G225*3&lt;0,-3,IF(D225-F225*3&lt;0,3,IF(E225-G225*4&lt;0,-4,-9)))))))</f>
        <v>3</v>
      </c>
      <c r="I225" s="46">
        <f>E225-ROUNDUP(D225/F225,0)*G225</f>
        <v>915.69999999999982</v>
      </c>
      <c r="J225" s="50"/>
      <c r="K225" s="50"/>
      <c r="L225" s="50"/>
      <c r="M225" s="50"/>
      <c r="N225" s="50"/>
      <c r="O225" s="50"/>
      <c r="P225" s="50"/>
      <c r="Q225" s="51" t="s">
        <v>222</v>
      </c>
      <c r="R225" s="52">
        <v>6</v>
      </c>
      <c r="S225" s="52">
        <v>156</v>
      </c>
      <c r="T225" s="52">
        <v>300</v>
      </c>
      <c r="U225" s="52">
        <v>118</v>
      </c>
      <c r="V225" s="52">
        <v>70</v>
      </c>
      <c r="W225" s="53">
        <v>380</v>
      </c>
      <c r="X225" s="53">
        <v>868</v>
      </c>
      <c r="Y225" s="54">
        <v>7</v>
      </c>
      <c r="Z225" s="54">
        <v>6.3</v>
      </c>
      <c r="AA225" s="54">
        <v>3.8</v>
      </c>
      <c r="AB225" s="55">
        <v>12</v>
      </c>
      <c r="AC225" s="54">
        <v>29.1</v>
      </c>
      <c r="AD225" s="56">
        <f t="shared" si="84"/>
        <v>1371.6000000000001</v>
      </c>
      <c r="AE225" s="56">
        <f t="shared" si="88"/>
        <v>961.2</v>
      </c>
      <c r="AF225" s="56">
        <f>ROUND(V225+AA225*($Q$3-1),0)*1.3</f>
        <v>417.3</v>
      </c>
      <c r="AG225" s="56">
        <f t="shared" si="86"/>
        <v>1758</v>
      </c>
    </row>
    <row r="226" spans="1:33">
      <c r="A226" s="153"/>
      <c r="B226" s="46">
        <v>7</v>
      </c>
      <c r="C226" s="46" t="s">
        <v>250</v>
      </c>
      <c r="D226" s="48">
        <f t="shared" si="87"/>
        <v>1274.4000000000001</v>
      </c>
      <c r="E226" s="48">
        <f>Y$3</f>
        <v>1736.19</v>
      </c>
      <c r="F226" s="46">
        <f>IF($Y$4-AF226&lt;0,1,$Y$4-AF226)</f>
        <v>802.09999999999991</v>
      </c>
      <c r="G226" s="46">
        <f>IF(AE226-$Y$5&lt;0,1,AE226-$Y$5)</f>
        <v>949.40000000000009</v>
      </c>
      <c r="H226" s="49">
        <f>IF(D226-F226&lt;0,1,IF(E226-G226&lt;0,-1,IF(D226-F226*2&lt;0,2,IF(E226-G226*2&lt;0,-2,IF(D226-F226*3&lt;0,3,IF(E226-G226*3&lt;0,-3,IF(D226-F226*4&lt;0,4,IF(E226-G226*4&lt;0,-4,-9))))))))</f>
        <v>2</v>
      </c>
      <c r="I226" s="46">
        <f>E226-(ROUNDUP(D226/F226,0)-1)*G226</f>
        <v>786.79</v>
      </c>
      <c r="J226" s="50"/>
      <c r="K226" s="50"/>
      <c r="L226" s="50"/>
      <c r="M226" s="50"/>
      <c r="N226" s="50"/>
      <c r="O226" s="50"/>
      <c r="P226" s="50"/>
      <c r="Q226" s="51" t="s">
        <v>210</v>
      </c>
      <c r="R226" s="52">
        <v>6</v>
      </c>
      <c r="S226" s="52">
        <v>172</v>
      </c>
      <c r="T226" s="52">
        <v>180</v>
      </c>
      <c r="U226" s="52">
        <v>180</v>
      </c>
      <c r="V226" s="52">
        <v>60</v>
      </c>
      <c r="W226" s="53">
        <v>300</v>
      </c>
      <c r="X226" s="53">
        <v>720</v>
      </c>
      <c r="Y226" s="54">
        <v>8</v>
      </c>
      <c r="Z226" s="54">
        <v>7.8461999999999996</v>
      </c>
      <c r="AA226" s="54">
        <v>3.0769000000000002</v>
      </c>
      <c r="AB226" s="55">
        <v>12</v>
      </c>
      <c r="AC226" s="54">
        <v>30.923099999999998</v>
      </c>
      <c r="AD226" s="56">
        <f t="shared" si="84"/>
        <v>1274.4000000000001</v>
      </c>
      <c r="AE226" s="56">
        <f t="shared" ref="AE226" si="89">ROUND(U226+Z226*($Q$3-1),0)*1.8</f>
        <v>1256.4000000000001</v>
      </c>
      <c r="AF226" s="56">
        <f>ROUND(V226+AA226*($Q$3-1),0)*1.3</f>
        <v>341.90000000000003</v>
      </c>
      <c r="AG226" s="56">
        <f t="shared" ref="AG226" si="90">ROUND(W226+AB226*($Q$3-1),0)*1.5</f>
        <v>1638</v>
      </c>
    </row>
    <row r="227" spans="1:33">
      <c r="A227" s="151" t="s">
        <v>251</v>
      </c>
      <c r="B227" s="46">
        <v>1</v>
      </c>
      <c r="C227" s="46" t="s">
        <v>251</v>
      </c>
      <c r="D227" s="48">
        <f>ROUND(T227+Y227*($Q$3-1),0)*2.5</f>
        <v>0</v>
      </c>
      <c r="E227" s="48">
        <f>S$3</f>
        <v>1851.33</v>
      </c>
      <c r="F227" s="46">
        <f>IF($S$4-AF227&lt;0,1,$S$4-AF227)</f>
        <v>1356</v>
      </c>
      <c r="G227" s="46">
        <f>IF(AE227-$S$5&lt;0,1,AE227-$S$5)</f>
        <v>1</v>
      </c>
      <c r="H227" s="49">
        <f>IF(D227-F227&lt;0,1,IF(E227-G227&lt;0,-1,IF(D227-F227*2&lt;0,2,IF(E227-G227*2&lt;0,-2,IF(D227-F227*3&lt;0,3,IF(E227-G227*3&lt;0,-3,IF(D227-F227*4&lt;0,4,IF(E227-G227*4&lt;0,-4,-9))))))))</f>
        <v>1</v>
      </c>
      <c r="I227" s="46">
        <f>E227-(ROUNDUP(D227/F227,0)-1)*G227</f>
        <v>1852.33</v>
      </c>
      <c r="J227" s="50"/>
      <c r="K227" s="50"/>
      <c r="L227" s="50"/>
      <c r="M227" s="50"/>
      <c r="N227" s="50"/>
      <c r="O227" s="50"/>
      <c r="P227" s="50"/>
      <c r="Q227" s="51"/>
      <c r="R227" s="52"/>
      <c r="S227" s="52"/>
      <c r="T227" s="52"/>
      <c r="U227" s="52"/>
      <c r="V227" s="52"/>
      <c r="W227" s="53"/>
      <c r="X227" s="53"/>
      <c r="Y227" s="54"/>
      <c r="Z227" s="54"/>
      <c r="AA227" s="54"/>
      <c r="AB227" s="55"/>
      <c r="AC227" s="54"/>
      <c r="AD227" s="56">
        <f t="shared" si="84"/>
        <v>0</v>
      </c>
      <c r="AE227" s="56">
        <f>ROUND(U227+Z227*($Q$3-1),0)*1</f>
        <v>0</v>
      </c>
      <c r="AF227" s="56">
        <f t="shared" ref="AF227:AF231" si="91">ROUND(V227+AA227*($Q$3-1),0)*1.5</f>
        <v>0</v>
      </c>
      <c r="AG227" s="56">
        <f t="shared" ref="AG227:AG232" si="92">ROUND(W227+AB227*($Q$3-1),0)*2.5</f>
        <v>0</v>
      </c>
    </row>
    <row r="228" spans="1:33">
      <c r="A228" s="152"/>
      <c r="B228" s="46">
        <v>2</v>
      </c>
      <c r="C228" s="46" t="s">
        <v>252</v>
      </c>
      <c r="D228" s="48">
        <f>ROUND(T228+Y228*($Q$3-1),0)*2.5</f>
        <v>2150</v>
      </c>
      <c r="E228" s="48">
        <f>T$3</f>
        <v>1814.97</v>
      </c>
      <c r="F228" s="46">
        <f>IF($T$4-AF228&lt;0,1,$T$4-AF228)</f>
        <v>884</v>
      </c>
      <c r="G228" s="46">
        <f>IF(AE228-$T$5&lt;0,1,AE228-$T$5)</f>
        <v>1</v>
      </c>
      <c r="H228" s="49">
        <f>IF(E228-G228&lt;0,-1,IF(D228-F228&lt;0,1,IF(E228-G228*2&lt;0,-2,IF(D228-F228*2&lt;0,2,IF(E228-G228*3&lt;0,-3,IF(D228-F228*3&lt;0,3,IF(E228-G228*4&lt;0,-4,-9)))))))</f>
        <v>3</v>
      </c>
      <c r="I228" s="46">
        <f>E228-ROUNDUP(D228/F228,0)*G228</f>
        <v>1811.97</v>
      </c>
      <c r="J228" s="50"/>
      <c r="K228" s="50"/>
      <c r="L228" s="50"/>
      <c r="M228" s="50"/>
      <c r="N228" s="50"/>
      <c r="O228" s="50"/>
      <c r="P228" s="50"/>
      <c r="Q228" s="51" t="s">
        <v>219</v>
      </c>
      <c r="R228" s="52">
        <v>5</v>
      </c>
      <c r="S228" s="52">
        <v>164</v>
      </c>
      <c r="T228" s="52">
        <v>200</v>
      </c>
      <c r="U228" s="52">
        <v>120</v>
      </c>
      <c r="V228" s="52">
        <v>72</v>
      </c>
      <c r="W228" s="53">
        <v>300</v>
      </c>
      <c r="X228" s="53">
        <v>692</v>
      </c>
      <c r="Y228" s="54">
        <v>10</v>
      </c>
      <c r="Z228" s="54">
        <v>6</v>
      </c>
      <c r="AA228" s="54">
        <v>3.6</v>
      </c>
      <c r="AB228" s="55">
        <v>10</v>
      </c>
      <c r="AC228" s="54">
        <v>29.6</v>
      </c>
      <c r="AD228" s="56">
        <f t="shared" si="84"/>
        <v>2150</v>
      </c>
      <c r="AE228" s="56">
        <f t="shared" ref="AE228:AE232" si="93">ROUND(U228+Z228*($Q$3-1),0)*1</f>
        <v>516</v>
      </c>
      <c r="AF228" s="56">
        <f t="shared" si="91"/>
        <v>465</v>
      </c>
      <c r="AG228" s="56">
        <f t="shared" si="92"/>
        <v>2400</v>
      </c>
    </row>
    <row r="229" spans="1:33">
      <c r="A229" s="152"/>
      <c r="B229" s="46">
        <v>3</v>
      </c>
      <c r="C229" s="46" t="s">
        <v>253</v>
      </c>
      <c r="D229" s="48">
        <f t="shared" ref="D229:D232" si="94">ROUND(T229+Y229*($Q$3-1),0)*2.5</f>
        <v>2415</v>
      </c>
      <c r="E229" s="48">
        <f>U$3</f>
        <v>1374.61</v>
      </c>
      <c r="F229" s="46">
        <f>IF($U$4-AF229&lt;0,1,$U$4-AF229)</f>
        <v>831.5</v>
      </c>
      <c r="G229" s="46">
        <f>IF(AE229-$U$5&lt;0,1,AE229-$U$5)</f>
        <v>1</v>
      </c>
      <c r="H229" s="49">
        <f>IF(D229-F229&lt;0,1,IF(E229-G229&lt;0,-1,IF(D229-F229*2&lt;0,2,IF(E229-G229*2&lt;0,-2,IF(D229-F229*3&lt;0,3,IF(E229-G229*3&lt;0,-3,IF(D229-F229*4&lt;0,4,IF(E229-G229*4&lt;0,-4,-9))))))))</f>
        <v>3</v>
      </c>
      <c r="I229" s="46">
        <f>E229-(ROUNDUP(D229/F229,0)-1)*G229</f>
        <v>1372.61</v>
      </c>
      <c r="J229" s="50"/>
      <c r="K229" s="50"/>
      <c r="L229" s="50"/>
      <c r="M229" s="50"/>
      <c r="N229" s="50"/>
      <c r="O229" s="50"/>
      <c r="P229" s="50"/>
      <c r="Q229" s="51" t="s">
        <v>220</v>
      </c>
      <c r="R229" s="52">
        <v>6</v>
      </c>
      <c r="S229" s="52">
        <v>196</v>
      </c>
      <c r="T229" s="52">
        <v>240</v>
      </c>
      <c r="U229" s="52">
        <v>102</v>
      </c>
      <c r="V229" s="52">
        <v>92</v>
      </c>
      <c r="W229" s="53">
        <v>420</v>
      </c>
      <c r="X229" s="53">
        <v>854</v>
      </c>
      <c r="Y229" s="54">
        <v>11</v>
      </c>
      <c r="Z229" s="54">
        <v>5.0999999999999996</v>
      </c>
      <c r="AA229" s="54">
        <v>4.0999999999999996</v>
      </c>
      <c r="AB229" s="55">
        <v>15</v>
      </c>
      <c r="AC229" s="54">
        <v>35.200000000000003</v>
      </c>
      <c r="AD229" s="56">
        <f t="shared" si="84"/>
        <v>2415</v>
      </c>
      <c r="AE229" s="56">
        <f t="shared" si="93"/>
        <v>439</v>
      </c>
      <c r="AF229" s="56">
        <f>ROUND(V229+AA229*($Q$3-1),0)*1.5</f>
        <v>544.5</v>
      </c>
      <c r="AG229" s="56">
        <f t="shared" si="92"/>
        <v>3525</v>
      </c>
    </row>
    <row r="230" spans="1:33">
      <c r="A230" s="152"/>
      <c r="B230" s="46">
        <v>4</v>
      </c>
      <c r="C230" s="46" t="s">
        <v>254</v>
      </c>
      <c r="D230" s="48">
        <f t="shared" si="94"/>
        <v>1620</v>
      </c>
      <c r="E230" s="48">
        <f>V$3</f>
        <v>1536.21</v>
      </c>
      <c r="F230" s="46">
        <f>IF($V$4-AF230&lt;0,1,$V$4-AF230)</f>
        <v>802.5</v>
      </c>
      <c r="G230" s="46">
        <f>IF(AE230-$V$5&lt;0,1,AE230-$V$5)</f>
        <v>1</v>
      </c>
      <c r="H230" s="49">
        <f>IF(E230-G230&lt;0,-1,IF(D230-F230&lt;0,1,IF(E230-G230*2&lt;0,-2,IF(D230-F230*2&lt;0,2,IF(E230-G230*3&lt;0,-3,IF(D230-F230*3&lt;0,3,IF(E230-G230*4&lt;0,-4,-9)))))))</f>
        <v>3</v>
      </c>
      <c r="I230" s="46">
        <f>E230-ROUNDUP(D230/F230,0)*G230</f>
        <v>1533.21</v>
      </c>
      <c r="J230" s="50"/>
      <c r="K230" s="50"/>
      <c r="L230" s="50"/>
      <c r="M230" s="50"/>
      <c r="N230" s="50"/>
      <c r="O230" s="50"/>
      <c r="P230" s="50"/>
      <c r="Q230" s="51" t="s">
        <v>207</v>
      </c>
      <c r="R230" s="52">
        <v>5</v>
      </c>
      <c r="S230" s="52">
        <v>120</v>
      </c>
      <c r="T230" s="52">
        <v>120</v>
      </c>
      <c r="U230" s="52">
        <v>72</v>
      </c>
      <c r="V230" s="52">
        <v>49</v>
      </c>
      <c r="W230" s="53">
        <v>105</v>
      </c>
      <c r="X230" s="53">
        <v>346</v>
      </c>
      <c r="Y230" s="54">
        <v>8</v>
      </c>
      <c r="Z230" s="54">
        <v>4.8</v>
      </c>
      <c r="AA230" s="54">
        <v>3.3</v>
      </c>
      <c r="AB230" s="55">
        <v>7</v>
      </c>
      <c r="AC230" s="54">
        <v>23.1</v>
      </c>
      <c r="AD230" s="56">
        <f t="shared" si="84"/>
        <v>1620</v>
      </c>
      <c r="AE230" s="56">
        <f t="shared" si="93"/>
        <v>389</v>
      </c>
      <c r="AF230" s="56">
        <f t="shared" si="91"/>
        <v>400.5</v>
      </c>
      <c r="AG230" s="56">
        <f t="shared" si="92"/>
        <v>1417.5</v>
      </c>
    </row>
    <row r="231" spans="1:33">
      <c r="A231" s="152"/>
      <c r="B231" s="46">
        <v>5</v>
      </c>
      <c r="C231" s="46" t="s">
        <v>255</v>
      </c>
      <c r="D231" s="48">
        <f t="shared" si="94"/>
        <v>2070</v>
      </c>
      <c r="E231" s="48">
        <f>W$3</f>
        <v>1736.19</v>
      </c>
      <c r="F231" s="46">
        <f>IF($W$4-AF231&lt;0,1,$W$4-AF231)</f>
        <v>1142.5</v>
      </c>
      <c r="G231" s="46">
        <f>IF(AE231-$W$5&lt;0,1,AE231-$W$5)</f>
        <v>492</v>
      </c>
      <c r="H231" s="49">
        <f>IF(D231-F231&lt;0,1,IF(E231-G231&lt;0,-1,IF(D231-F231*2&lt;0,2,IF(E231-G231*2&lt;0,-2,IF(D231-F231*3&lt;0,3,IF(E231-G231*3&lt;0,-3,IF(D231-F231*4&lt;0,4,IF(E231-G231*4&lt;0,-4,-9))))))))</f>
        <v>2</v>
      </c>
      <c r="I231" s="46">
        <f>E231-(ROUNDUP(D231/F231,0)-1)*G231</f>
        <v>1244.19</v>
      </c>
      <c r="J231" s="50"/>
      <c r="K231" s="50"/>
      <c r="L231" s="50"/>
      <c r="M231" s="50"/>
      <c r="N231" s="50"/>
      <c r="O231" s="50"/>
      <c r="P231" s="50"/>
      <c r="Q231" s="51" t="s">
        <v>208</v>
      </c>
      <c r="R231" s="52">
        <v>5</v>
      </c>
      <c r="S231" s="52">
        <v>180</v>
      </c>
      <c r="T231" s="52">
        <v>300</v>
      </c>
      <c r="U231" s="52">
        <v>200</v>
      </c>
      <c r="V231" s="52">
        <v>1</v>
      </c>
      <c r="W231" s="53">
        <v>360</v>
      </c>
      <c r="X231" s="53">
        <v>861</v>
      </c>
      <c r="Y231" s="54">
        <v>8</v>
      </c>
      <c r="Z231" s="54">
        <v>9.0832999999999995</v>
      </c>
      <c r="AA231" s="54"/>
      <c r="AB231" s="55">
        <v>15</v>
      </c>
      <c r="AC231" s="54">
        <v>32.083300000000001</v>
      </c>
      <c r="AD231" s="56">
        <f t="shared" si="84"/>
        <v>2070</v>
      </c>
      <c r="AE231" s="56">
        <f t="shared" si="93"/>
        <v>799</v>
      </c>
      <c r="AF231" s="56">
        <f t="shared" si="91"/>
        <v>1.5</v>
      </c>
      <c r="AG231" s="56">
        <f t="shared" si="92"/>
        <v>3375</v>
      </c>
    </row>
    <row r="232" spans="1:33">
      <c r="A232" s="152"/>
      <c r="B232" s="46">
        <v>6</v>
      </c>
      <c r="C232" s="46" t="s">
        <v>256</v>
      </c>
      <c r="D232" s="48">
        <f t="shared" si="94"/>
        <v>2350</v>
      </c>
      <c r="E232" s="48">
        <f>X$3</f>
        <v>1444.3</v>
      </c>
      <c r="F232" s="46">
        <f>IF($X$4-AF232&lt;0,1,$X$4-AF232)</f>
        <v>395.5</v>
      </c>
      <c r="G232" s="46">
        <f>IF(AE232-$X$5&lt;0,1,AE232-$X$5)</f>
        <v>1</v>
      </c>
      <c r="H232" s="49">
        <f>IF(E232-G232&lt;0,-1,IF(D232-F232&lt;0,1,IF(E232-G232*2&lt;0,-2,IF(D232-F232*2&lt;0,2,IF(E232-G232*3&lt;0,-3,IF(D232-F232*3&lt;0,3,IF(E232-G232*4&lt;0,-4,-9)))))))</f>
        <v>-9</v>
      </c>
      <c r="I232" s="46">
        <f>E232-ROUNDUP(D232/F232,0)*G232</f>
        <v>1438.3</v>
      </c>
      <c r="J232" s="50"/>
      <c r="K232" s="50"/>
      <c r="L232" s="50"/>
      <c r="M232" s="50"/>
      <c r="N232" s="50"/>
      <c r="O232" s="50"/>
      <c r="P232" s="50"/>
      <c r="Q232" s="51" t="s">
        <v>215</v>
      </c>
      <c r="R232" s="52">
        <v>6</v>
      </c>
      <c r="S232" s="52">
        <v>204</v>
      </c>
      <c r="T232" s="52">
        <v>280</v>
      </c>
      <c r="U232" s="52">
        <v>150</v>
      </c>
      <c r="V232" s="52">
        <v>160</v>
      </c>
      <c r="W232" s="53">
        <v>500</v>
      </c>
      <c r="X232" s="53">
        <v>1090</v>
      </c>
      <c r="Y232" s="54">
        <v>10</v>
      </c>
      <c r="Z232" s="54">
        <v>4.5</v>
      </c>
      <c r="AA232" s="54">
        <v>3.5</v>
      </c>
      <c r="AB232" s="55">
        <v>15</v>
      </c>
      <c r="AC232" s="54">
        <v>33</v>
      </c>
      <c r="AD232" s="56">
        <f t="shared" si="84"/>
        <v>2350</v>
      </c>
      <c r="AE232" s="56">
        <f t="shared" si="93"/>
        <v>447</v>
      </c>
      <c r="AF232" s="56">
        <f>ROUND(V232+AA232*($Q$3-1),0)*1.5</f>
        <v>586.5</v>
      </c>
      <c r="AG232" s="56">
        <f t="shared" si="92"/>
        <v>3725</v>
      </c>
    </row>
    <row r="233" spans="1:33">
      <c r="A233" s="153"/>
      <c r="B233" s="46">
        <v>7</v>
      </c>
      <c r="C233" s="46" t="s">
        <v>257</v>
      </c>
      <c r="D233" s="48">
        <f>ROUND(T233+Y233*($Q$3-1),0)*2.5</f>
        <v>2050</v>
      </c>
      <c r="E233" s="48">
        <f>Y$3</f>
        <v>1736.19</v>
      </c>
      <c r="F233" s="46">
        <f>IF($Y$4-AF233&lt;0,1,$Y$4-AF233)</f>
        <v>733</v>
      </c>
      <c r="G233" s="46">
        <f>IF(AE233-$Y$5&lt;0,1,AE233-$Y$5)</f>
        <v>439</v>
      </c>
      <c r="H233" s="49">
        <f>IF(D233-F233&lt;0,1,IF(E233-G233&lt;0,-1,IF(D233-F233*2&lt;0,2,IF(E233-G233*2&lt;0,-2,IF(D233-F233*3&lt;0,3,IF(E233-G233*3&lt;0,-3,IF(D233-F233*4&lt;0,4,IF(E233-G233*4&lt;0,-4,-9))))))))</f>
        <v>3</v>
      </c>
      <c r="I233" s="46">
        <f>E233-(ROUNDUP(D233/F233,0)-1)*G233</f>
        <v>858.19</v>
      </c>
      <c r="J233" s="50"/>
      <c r="K233" s="50"/>
      <c r="L233" s="50"/>
      <c r="M233" s="50"/>
      <c r="N233" s="50"/>
      <c r="O233" s="50"/>
      <c r="P233" s="50"/>
      <c r="Q233" s="51" t="s">
        <v>223</v>
      </c>
      <c r="R233" s="52">
        <v>5</v>
      </c>
      <c r="S233" s="52">
        <v>152</v>
      </c>
      <c r="T233" s="52">
        <v>160</v>
      </c>
      <c r="U233" s="52">
        <v>180</v>
      </c>
      <c r="V233" s="52">
        <v>70</v>
      </c>
      <c r="W233" s="53">
        <v>300</v>
      </c>
      <c r="X233" s="53">
        <v>710</v>
      </c>
      <c r="Y233" s="54">
        <v>10</v>
      </c>
      <c r="Z233" s="54">
        <v>8.5814000000000004</v>
      </c>
      <c r="AA233" s="54">
        <v>3.0867</v>
      </c>
      <c r="AB233" s="55">
        <v>8</v>
      </c>
      <c r="AC233" s="54">
        <v>29.668100000000003</v>
      </c>
      <c r="AD233" s="56">
        <f t="shared" si="84"/>
        <v>2050</v>
      </c>
      <c r="AE233" s="56">
        <f>ROUND(U233+Z233*($Q$3-1),0)*1</f>
        <v>746</v>
      </c>
      <c r="AF233" s="56">
        <f t="shared" ref="AF233" si="95">ROUND(V233+AA233*($Q$3-1),0)*1.5</f>
        <v>411</v>
      </c>
      <c r="AG233" s="56">
        <f t="shared" ref="AG233" si="96">ROUND(W233+AB233*($Q$3-1),0)*2.5</f>
        <v>2070</v>
      </c>
    </row>
    <row r="234" spans="1:33">
      <c r="A234" s="151" t="s">
        <v>258</v>
      </c>
      <c r="B234" s="46">
        <v>1</v>
      </c>
      <c r="C234" s="46" t="s">
        <v>258</v>
      </c>
      <c r="D234" s="48">
        <f>ROUND(T234+Y234*($Q$3-1),0)*1.5</f>
        <v>0</v>
      </c>
      <c r="E234" s="48">
        <f>S$3</f>
        <v>1851.33</v>
      </c>
      <c r="F234" s="46">
        <f>IF($S$4-AF234&lt;0,1,$S$4-AF234)</f>
        <v>1356</v>
      </c>
      <c r="G234" s="46">
        <f>IF(AE234-$S$5&lt;0,1,AE234-$S$5)</f>
        <v>1</v>
      </c>
      <c r="H234" s="49">
        <f>IF(D234-F234&lt;0,1,IF(E234-G234&lt;0,-1,IF(D234-F234*2&lt;0,2,IF(E234-G234*2&lt;0,-2,IF(D234-F234*3&lt;0,3,IF(E234-G234*3&lt;0,-3,IF(D234-F234*4&lt;0,4,IF(E234-G234*4&lt;0,-4,-9))))))))</f>
        <v>1</v>
      </c>
      <c r="I234" s="46">
        <f>E234-(ROUNDUP(D234/F234,0)-1)*G234</f>
        <v>1852.33</v>
      </c>
      <c r="J234" s="50"/>
      <c r="K234" s="50"/>
      <c r="L234" s="50"/>
      <c r="M234" s="50"/>
      <c r="N234" s="50"/>
      <c r="O234" s="50"/>
      <c r="P234" s="50"/>
      <c r="Q234" s="51"/>
      <c r="R234" s="52"/>
      <c r="S234" s="52"/>
      <c r="T234" s="52"/>
      <c r="U234" s="52"/>
      <c r="V234" s="52"/>
      <c r="W234" s="53"/>
      <c r="X234" s="53"/>
      <c r="Y234" s="54"/>
      <c r="Z234" s="54"/>
      <c r="AA234" s="54"/>
      <c r="AB234" s="55"/>
      <c r="AC234" s="54"/>
      <c r="AD234" s="56">
        <f t="shared" si="84"/>
        <v>0</v>
      </c>
      <c r="AE234" s="56">
        <f t="shared" ref="AE234:AE239" si="97">ROUND(U234+Z234*($Q$3-1),0)*2.2</f>
        <v>0</v>
      </c>
      <c r="AF234" s="56">
        <f t="shared" ref="AF234:AF239" si="98">ROUND(V234+AA234*($Q$3-1),0)*1.2</f>
        <v>0</v>
      </c>
      <c r="AG234" s="56">
        <f t="shared" ref="AG234:AG239" si="99">ROUND(W234+AB234*($Q$3-1),0)*1.5</f>
        <v>0</v>
      </c>
    </row>
    <row r="235" spans="1:33">
      <c r="A235" s="152"/>
      <c r="B235" s="46">
        <v>2</v>
      </c>
      <c r="C235" s="46" t="s">
        <v>259</v>
      </c>
      <c r="D235" s="48">
        <f t="shared" ref="D235:D239" si="100">ROUND(T235+Y235*($Q$3-1),0)*1.5</f>
        <v>1032</v>
      </c>
      <c r="E235" s="48">
        <f>T$3</f>
        <v>1814.97</v>
      </c>
      <c r="F235" s="46">
        <f>IF($T$4-AF235&lt;0,1,$T$4-AF235)</f>
        <v>1080.2</v>
      </c>
      <c r="G235" s="46">
        <f>IF(AE235-$T$5&lt;0,1,AE235-$T$5)</f>
        <v>766.40000000000009</v>
      </c>
      <c r="H235" s="49">
        <f>IF(E235-G235&lt;0,-1,IF(D235-F235&lt;0,1,IF(E235-G235*2&lt;0,-2,IF(D235-F235*2&lt;0,2,IF(E235-G235*3&lt;0,-3,IF(D235-F235*3&lt;0,3,IF(E235-G235*4&lt;0,-4,-9)))))))</f>
        <v>1</v>
      </c>
      <c r="I235" s="46">
        <f>E235-ROUNDUP(D235/F235,0)*G235</f>
        <v>1048.57</v>
      </c>
      <c r="J235" s="50"/>
      <c r="K235" s="50"/>
      <c r="L235" s="50"/>
      <c r="M235" s="50"/>
      <c r="N235" s="50"/>
      <c r="O235" s="50"/>
      <c r="P235" s="50"/>
      <c r="Q235" s="52" t="s">
        <v>221</v>
      </c>
      <c r="R235" s="52">
        <v>6</v>
      </c>
      <c r="S235" s="52">
        <v>156</v>
      </c>
      <c r="T235" s="52">
        <v>160</v>
      </c>
      <c r="U235" s="52">
        <v>190</v>
      </c>
      <c r="V235" s="53">
        <v>52</v>
      </c>
      <c r="W235" s="53">
        <v>300</v>
      </c>
      <c r="X235" s="53">
        <f t="shared" ref="X235:X239" si="101">W235+V235+U235+T235</f>
        <v>702</v>
      </c>
      <c r="Y235" s="54">
        <v>8</v>
      </c>
      <c r="Z235" s="54">
        <v>9.5</v>
      </c>
      <c r="AA235" s="55">
        <v>2.6</v>
      </c>
      <c r="AB235" s="55">
        <v>8</v>
      </c>
      <c r="AC235" s="54">
        <f t="shared" ref="AC235:AC239" si="102">AB235+AA235+Z235+Y235</f>
        <v>28.1</v>
      </c>
      <c r="AD235" s="56">
        <f t="shared" si="84"/>
        <v>1032</v>
      </c>
      <c r="AE235" s="56">
        <f t="shared" si="97"/>
        <v>1797.4</v>
      </c>
      <c r="AF235" s="56">
        <f t="shared" si="98"/>
        <v>268.8</v>
      </c>
      <c r="AG235" s="56">
        <f t="shared" si="99"/>
        <v>1242</v>
      </c>
    </row>
    <row r="236" spans="1:33">
      <c r="A236" s="152"/>
      <c r="B236" s="46">
        <v>3</v>
      </c>
      <c r="C236" s="46" t="s">
        <v>260</v>
      </c>
      <c r="D236" s="48">
        <f t="shared" si="100"/>
        <v>1260</v>
      </c>
      <c r="E236" s="48">
        <f>U$3</f>
        <v>1374.61</v>
      </c>
      <c r="F236" s="46">
        <f>IF($U$4-AF236&lt;0,1,$U$4-AF236)</f>
        <v>718.4</v>
      </c>
      <c r="G236" s="46">
        <f>IF(AE236-$U$5&lt;0,1,AE236-$U$5)</f>
        <v>359.40000000000009</v>
      </c>
      <c r="H236" s="49">
        <f>IF(D236-F236&lt;0,1,IF(E236-G236&lt;0,-1,IF(D236-F236*2&lt;0,2,IF(E236-G236*2&lt;0,-2,IF(D236-F236*3&lt;0,3,IF(E236-G236*3&lt;0,-3,IF(D236-F236*4&lt;0,4,IF(E236-G236*4&lt;0,-4,-9))))))))</f>
        <v>2</v>
      </c>
      <c r="I236" s="46">
        <f>E236-(ROUNDUP(D236/F236,0)-1)*G236</f>
        <v>1015.2099999999998</v>
      </c>
      <c r="J236" s="50"/>
      <c r="K236" s="50"/>
      <c r="L236" s="50"/>
      <c r="M236" s="50"/>
      <c r="N236" s="50"/>
      <c r="O236" s="50"/>
      <c r="P236" s="50"/>
      <c r="Q236" s="52" t="s">
        <v>218</v>
      </c>
      <c r="R236" s="52">
        <v>6</v>
      </c>
      <c r="S236" s="52">
        <v>180</v>
      </c>
      <c r="T236" s="52">
        <v>180</v>
      </c>
      <c r="U236" s="52">
        <v>100</v>
      </c>
      <c r="V236" s="52">
        <v>120</v>
      </c>
      <c r="W236" s="52">
        <v>360</v>
      </c>
      <c r="X236" s="52">
        <f t="shared" si="101"/>
        <v>760</v>
      </c>
      <c r="Y236" s="54">
        <v>10</v>
      </c>
      <c r="Z236" s="54">
        <v>4.5814000000000004</v>
      </c>
      <c r="AA236" s="54">
        <v>6.4884000000000004</v>
      </c>
      <c r="AB236" s="54">
        <v>11.9937</v>
      </c>
      <c r="AC236" s="54">
        <f t="shared" si="102"/>
        <v>33.063500000000005</v>
      </c>
      <c r="AD236" s="56">
        <f t="shared" si="84"/>
        <v>1260</v>
      </c>
      <c r="AE236" s="56">
        <f t="shared" si="97"/>
        <v>884.40000000000009</v>
      </c>
      <c r="AF236" s="56">
        <f t="shared" si="98"/>
        <v>657.6</v>
      </c>
      <c r="AG236" s="56">
        <f t="shared" si="99"/>
        <v>1728</v>
      </c>
    </row>
    <row r="237" spans="1:33">
      <c r="A237" s="152"/>
      <c r="B237" s="46">
        <v>4</v>
      </c>
      <c r="C237" s="46" t="s">
        <v>261</v>
      </c>
      <c r="D237" s="48">
        <f t="shared" si="100"/>
        <v>972</v>
      </c>
      <c r="E237" s="48">
        <f>V$3</f>
        <v>1536.21</v>
      </c>
      <c r="F237" s="46">
        <f>IF($V$4-AF237&lt;0,1,$V$4-AF237)</f>
        <v>873</v>
      </c>
      <c r="G237" s="46">
        <f>IF(AE237-$V$5&lt;0,1,AE237-$V$5)</f>
        <v>227.40000000000009</v>
      </c>
      <c r="H237" s="49">
        <f>IF(E237-G237&lt;0,-1,IF(D237-F237&lt;0,1,IF(E237-G237*2&lt;0,-2,IF(D237-F237*2&lt;0,2,IF(E237-G237*3&lt;0,-3,IF(D237-F237*3&lt;0,3,IF(E237-G237*4&lt;0,-4,-9)))))))</f>
        <v>2</v>
      </c>
      <c r="I237" s="46">
        <f>E237-ROUNDUP(D237/F237,0)*G237</f>
        <v>1081.4099999999999</v>
      </c>
      <c r="J237" s="50"/>
      <c r="K237" s="50"/>
      <c r="L237" s="50"/>
      <c r="M237" s="50"/>
      <c r="N237" s="50"/>
      <c r="O237" s="50"/>
      <c r="P237" s="50"/>
      <c r="Q237" s="52" t="s">
        <v>208</v>
      </c>
      <c r="R237" s="52">
        <v>4</v>
      </c>
      <c r="S237" s="52">
        <v>116</v>
      </c>
      <c r="T237" s="53">
        <v>120</v>
      </c>
      <c r="U237" s="53">
        <v>88</v>
      </c>
      <c r="V237" s="53">
        <v>51</v>
      </c>
      <c r="W237" s="53">
        <v>75</v>
      </c>
      <c r="X237" s="53">
        <f t="shared" si="101"/>
        <v>334</v>
      </c>
      <c r="Y237" s="54">
        <v>8</v>
      </c>
      <c r="Z237" s="54">
        <v>5.9</v>
      </c>
      <c r="AA237" s="54">
        <v>3.4</v>
      </c>
      <c r="AB237" s="54">
        <v>5</v>
      </c>
      <c r="AC237" s="54">
        <f t="shared" si="102"/>
        <v>22.3</v>
      </c>
      <c r="AD237" s="56">
        <f t="shared" si="84"/>
        <v>972</v>
      </c>
      <c r="AE237" s="56">
        <f t="shared" si="97"/>
        <v>1049.4000000000001</v>
      </c>
      <c r="AF237" s="56">
        <f t="shared" si="98"/>
        <v>330</v>
      </c>
      <c r="AG237" s="56">
        <f t="shared" si="99"/>
        <v>607.5</v>
      </c>
    </row>
    <row r="238" spans="1:33">
      <c r="A238" s="152"/>
      <c r="B238" s="46">
        <v>5</v>
      </c>
      <c r="C238" s="46" t="s">
        <v>262</v>
      </c>
      <c r="D238" s="48">
        <f t="shared" si="100"/>
        <v>1638</v>
      </c>
      <c r="E238" s="48">
        <f>W$3</f>
        <v>1736.19</v>
      </c>
      <c r="F238" s="46">
        <f>IF($W$4-AF238&lt;0,1,$W$4-AF238)</f>
        <v>782.8</v>
      </c>
      <c r="G238" s="46">
        <f>IF(AE238-$W$5&lt;0,1,AE238-$W$5)</f>
        <v>843.60000000000014</v>
      </c>
      <c r="H238" s="49">
        <f>IF(D238-F238&lt;0,1,IF(E238-G238&lt;0,-1,IF(D238-F238*2&lt;0,2,IF(E238-G238*2&lt;0,-2,IF(D238-F238*3&lt;0,3,IF(E238-G238*3&lt;0,-3,IF(D238-F238*4&lt;0,4,IF(E238-G238*4&lt;0,-4,-9))))))))</f>
        <v>3</v>
      </c>
      <c r="I238" s="46">
        <f>E238-(ROUNDUP(D238/F238,0)-1)*G238</f>
        <v>48.989999999999782</v>
      </c>
      <c r="J238" s="50"/>
      <c r="K238" s="50"/>
      <c r="L238" s="50"/>
      <c r="M238" s="50"/>
      <c r="N238" s="50"/>
      <c r="O238" s="50"/>
      <c r="P238" s="50"/>
      <c r="Q238" s="52" t="s">
        <v>207</v>
      </c>
      <c r="R238" s="52">
        <v>5</v>
      </c>
      <c r="S238" s="52">
        <v>164</v>
      </c>
      <c r="T238" s="52">
        <v>300</v>
      </c>
      <c r="U238" s="52">
        <v>120</v>
      </c>
      <c r="V238" s="52">
        <v>70</v>
      </c>
      <c r="W238" s="52">
        <v>200</v>
      </c>
      <c r="X238" s="52">
        <f t="shared" si="101"/>
        <v>690</v>
      </c>
      <c r="Y238" s="54">
        <v>12</v>
      </c>
      <c r="Z238" s="54">
        <v>6.1</v>
      </c>
      <c r="AA238" s="54">
        <v>3.5</v>
      </c>
      <c r="AB238" s="54">
        <v>8</v>
      </c>
      <c r="AC238" s="54">
        <f t="shared" si="102"/>
        <v>29.6</v>
      </c>
      <c r="AD238" s="56">
        <f t="shared" si="84"/>
        <v>1638</v>
      </c>
      <c r="AE238" s="56">
        <f t="shared" si="97"/>
        <v>1150.6000000000001</v>
      </c>
      <c r="AF238" s="56">
        <f>ROUND(V238+AA238*($Q$3-1),0)*1.2</f>
        <v>361.2</v>
      </c>
      <c r="AG238" s="56">
        <f t="shared" si="99"/>
        <v>1092</v>
      </c>
    </row>
    <row r="239" spans="1:33">
      <c r="A239" s="152"/>
      <c r="B239" s="46">
        <v>6</v>
      </c>
      <c r="C239" s="46" t="s">
        <v>263</v>
      </c>
      <c r="D239" s="48">
        <f t="shared" si="100"/>
        <v>1017</v>
      </c>
      <c r="E239" s="48">
        <f>X$3</f>
        <v>1444.3</v>
      </c>
      <c r="F239" s="46">
        <f>IF($X$4-AF239&lt;0,1,$X$4-AF239)</f>
        <v>559.6</v>
      </c>
      <c r="G239" s="46">
        <f>IF(AE239-$X$5&lt;0,1,AE239-$X$5)</f>
        <v>79.600000000000023</v>
      </c>
      <c r="H239" s="49">
        <f>IF(E239-G239&lt;0,-1,IF(D239-F239&lt;0,1,IF(E239-G239*2&lt;0,-2,IF(D239-F239*2&lt;0,2,IF(E239-G239*3&lt;0,-3,IF(D239-F239*3&lt;0,3,IF(E239-G239*4&lt;0,-4,-9)))))))</f>
        <v>2</v>
      </c>
      <c r="I239" s="46">
        <f>E239-ROUNDUP(D239/F239,0)*G239</f>
        <v>1285.0999999999999</v>
      </c>
      <c r="J239" s="50"/>
      <c r="K239" s="50"/>
      <c r="L239" s="50"/>
      <c r="M239" s="50"/>
      <c r="N239" s="50"/>
      <c r="O239" s="50"/>
      <c r="P239" s="50"/>
      <c r="Q239" s="52" t="s">
        <v>214</v>
      </c>
      <c r="R239" s="52">
        <v>6</v>
      </c>
      <c r="S239" s="52">
        <v>164</v>
      </c>
      <c r="T239" s="53">
        <v>150</v>
      </c>
      <c r="U239" s="52">
        <v>96</v>
      </c>
      <c r="V239" s="52">
        <v>82</v>
      </c>
      <c r="W239" s="53">
        <v>480</v>
      </c>
      <c r="X239" s="53">
        <f t="shared" si="101"/>
        <v>808</v>
      </c>
      <c r="Y239" s="55">
        <v>8</v>
      </c>
      <c r="Z239" s="54">
        <v>4.5</v>
      </c>
      <c r="AA239" s="54">
        <v>4.0968</v>
      </c>
      <c r="AB239" s="55">
        <v>12</v>
      </c>
      <c r="AC239" s="55">
        <f t="shared" si="102"/>
        <v>28.596800000000002</v>
      </c>
      <c r="AD239" s="56">
        <f t="shared" si="84"/>
        <v>1017</v>
      </c>
      <c r="AE239" s="56">
        <f t="shared" si="97"/>
        <v>864.6</v>
      </c>
      <c r="AF239" s="56">
        <f t="shared" si="98"/>
        <v>422.4</v>
      </c>
      <c r="AG239" s="56">
        <f t="shared" si="99"/>
        <v>1908</v>
      </c>
    </row>
    <row r="240" spans="1:33">
      <c r="A240" s="153"/>
      <c r="B240" s="46">
        <v>7</v>
      </c>
      <c r="C240" s="46" t="s">
        <v>264</v>
      </c>
      <c r="D240" s="48">
        <f>ROUND(T240+Y240*($Q$3-1),0)*1.5</f>
        <v>0</v>
      </c>
      <c r="E240" s="48">
        <f>Y$3</f>
        <v>1736.19</v>
      </c>
      <c r="F240" s="46">
        <f>IF($Y$4-AF240&lt;0,1,$Y$4-AF240)</f>
        <v>1144</v>
      </c>
      <c r="G240" s="46">
        <f>IF(AE240-$Y$5&lt;0,1,AE240-$Y$5)</f>
        <v>1</v>
      </c>
      <c r="H240" s="49">
        <f>IF(D240-F240&lt;0,1,IF(E240-G240&lt;0,-1,IF(D240-F240*2&lt;0,2,IF(E240-G240*2&lt;0,-2,IF(D240-F240*3&lt;0,3,IF(E240-G240*3&lt;0,-3,IF(D240-F240*4&lt;0,4,IF(E240-G240*4&lt;0,-4,-9))))))))</f>
        <v>1</v>
      </c>
      <c r="I240" s="46">
        <f>E240-(ROUNDUP(D240/F240,0)-1)*G240</f>
        <v>1737.19</v>
      </c>
      <c r="J240" s="50"/>
      <c r="K240" s="50"/>
      <c r="L240" s="50"/>
      <c r="M240" s="50"/>
      <c r="N240" s="50"/>
      <c r="O240" s="50"/>
      <c r="P240" s="50"/>
      <c r="Q240" s="51"/>
      <c r="R240" s="52"/>
      <c r="S240" s="52"/>
      <c r="T240" s="52"/>
      <c r="U240" s="52"/>
      <c r="V240" s="52"/>
      <c r="W240" s="53"/>
      <c r="X240" s="53"/>
      <c r="Y240" s="54"/>
      <c r="Z240" s="54"/>
      <c r="AA240" s="54"/>
      <c r="AB240" s="55"/>
      <c r="AC240" s="54"/>
      <c r="AD240" s="56">
        <f t="shared" si="84"/>
        <v>0</v>
      </c>
      <c r="AE240" s="56">
        <f t="shared" ref="AE240" si="103">ROUND(U240+Z240*($Q$3-1),0)*2.2</f>
        <v>0</v>
      </c>
      <c r="AF240" s="56">
        <f t="shared" ref="AF240" si="104">ROUND(V240+AA240*($Q$3-1),0)*1.2</f>
        <v>0</v>
      </c>
      <c r="AG240" s="56">
        <f t="shared" ref="AG240:AG246" si="105">ROUND(W240+AB240*($Q$3-1),0)*1.5</f>
        <v>0</v>
      </c>
    </row>
    <row r="241" spans="1:33">
      <c r="A241" s="151" t="s">
        <v>265</v>
      </c>
      <c r="B241" s="46">
        <v>1</v>
      </c>
      <c r="C241" s="46" t="s">
        <v>265</v>
      </c>
      <c r="D241" s="48">
        <f>ROUND(T241+Y241*($Q$3-1),0)*1.2</f>
        <v>0</v>
      </c>
      <c r="E241" s="48">
        <f>S$3</f>
        <v>1851.33</v>
      </c>
      <c r="F241" s="46">
        <f>IF($S$4-AF241&lt;0,1,$S$4-AF241)</f>
        <v>1356</v>
      </c>
      <c r="G241" s="46">
        <f>IF(AE241-$S$5&lt;0,1,AE241-$S$5)</f>
        <v>1</v>
      </c>
      <c r="H241" s="49">
        <f>IF(D241-F241&lt;0,1,IF(E241-G241&lt;0,-1,IF(D241-F241*2&lt;0,2,IF(E241-G241*2&lt;0,-2,IF(D241-F241*3&lt;0,3,IF(E241-G241*3&lt;0,-3,IF(D241-F241*4&lt;0,4,IF(E241-G241*4&lt;0,-4,-9))))))))</f>
        <v>1</v>
      </c>
      <c r="I241" s="46">
        <f>E241-(ROUNDUP(D241/F241,0)-1)*G241</f>
        <v>1852.33</v>
      </c>
      <c r="J241" s="50"/>
      <c r="K241" s="50"/>
      <c r="L241" s="50"/>
      <c r="M241" s="50"/>
      <c r="N241" s="50"/>
      <c r="O241" s="50"/>
      <c r="P241" s="50"/>
      <c r="Q241" s="51"/>
      <c r="R241" s="52"/>
      <c r="S241" s="52"/>
      <c r="T241" s="52"/>
      <c r="U241" s="52"/>
      <c r="V241" s="52"/>
      <c r="W241" s="53"/>
      <c r="X241" s="53"/>
      <c r="Y241" s="54"/>
      <c r="Z241" s="54"/>
      <c r="AA241" s="54"/>
      <c r="AB241" s="55"/>
      <c r="AC241" s="54"/>
      <c r="AD241" s="56">
        <f t="shared" si="84"/>
        <v>0</v>
      </c>
      <c r="AE241" s="56">
        <f>ROUND(U241+Z241*($Q$3-1),0)*2.5</f>
        <v>0</v>
      </c>
      <c r="AF241" s="56">
        <f t="shared" ref="AF241" si="106">ROUND(V241+AA241*($Q$3-1),0)*1.5</f>
        <v>0</v>
      </c>
      <c r="AG241" s="56">
        <f t="shared" si="105"/>
        <v>0</v>
      </c>
    </row>
    <row r="242" spans="1:33">
      <c r="A242" s="152"/>
      <c r="B242" s="46">
        <v>2</v>
      </c>
      <c r="C242" s="46" t="s">
        <v>266</v>
      </c>
      <c r="D242" s="48">
        <f t="shared" ref="D242:D247" si="107">ROUND(T242+Y242*($Q$3-1),0)*1.2</f>
        <v>1032</v>
      </c>
      <c r="E242" s="48">
        <f>T$3</f>
        <v>1814.97</v>
      </c>
      <c r="F242" s="46">
        <f>IF($T$4-AF242&lt;0,1,$T$4-AF242)</f>
        <v>1112.5</v>
      </c>
      <c r="G242" s="46">
        <f>IF(AE242-$T$5&lt;0,1,AE242-$T$5)</f>
        <v>431.5</v>
      </c>
      <c r="H242" s="49">
        <f>IF(E242-G242&lt;0,-1,IF(D242-F242&lt;0,1,IF(E242-G242*2&lt;0,-2,IF(D242-F242*2&lt;0,2,IF(E242-G242*3&lt;0,-3,IF(D242-F242*3&lt;0,3,IF(E242-G242*4&lt;0,-4,-9)))))))</f>
        <v>1</v>
      </c>
      <c r="I242" s="46">
        <f>E242-ROUNDUP(D242/F242,0)*G242</f>
        <v>1383.47</v>
      </c>
      <c r="J242" s="50"/>
      <c r="K242" s="50"/>
      <c r="L242" s="50"/>
      <c r="M242" s="50"/>
      <c r="N242" s="50"/>
      <c r="O242" s="50"/>
      <c r="P242" s="50"/>
      <c r="Q242" s="52" t="s">
        <v>208</v>
      </c>
      <c r="R242" s="52">
        <v>5</v>
      </c>
      <c r="S242" s="52">
        <v>164</v>
      </c>
      <c r="T242" s="52">
        <v>200</v>
      </c>
      <c r="U242" s="52">
        <v>136</v>
      </c>
      <c r="V242" s="53">
        <v>50</v>
      </c>
      <c r="W242" s="53">
        <v>360</v>
      </c>
      <c r="X242" s="53">
        <v>746</v>
      </c>
      <c r="Y242" s="54">
        <v>10</v>
      </c>
      <c r="Z242" s="54">
        <v>6.8</v>
      </c>
      <c r="AA242" s="55">
        <v>2.5</v>
      </c>
      <c r="AB242" s="55">
        <v>10</v>
      </c>
      <c r="AC242" s="54">
        <v>29.3</v>
      </c>
      <c r="AD242" s="56">
        <f t="shared" si="84"/>
        <v>1032</v>
      </c>
      <c r="AE242" s="56">
        <f>ROUND(U242+Z242*($Q$3-1),0)*2.5</f>
        <v>1462.5</v>
      </c>
      <c r="AF242" s="56">
        <f>ROUND(V242+AA242*($Q$3-1),0)*1.1</f>
        <v>236.50000000000003</v>
      </c>
      <c r="AG242" s="56">
        <f t="shared" si="105"/>
        <v>1530</v>
      </c>
    </row>
    <row r="243" spans="1:33">
      <c r="A243" s="152"/>
      <c r="B243" s="46">
        <v>3</v>
      </c>
      <c r="C243" s="46" t="s">
        <v>267</v>
      </c>
      <c r="D243" s="48">
        <f t="shared" si="107"/>
        <v>516</v>
      </c>
      <c r="E243" s="48">
        <f>U$3</f>
        <v>1374.61</v>
      </c>
      <c r="F243" s="46">
        <f>IF($U$4-AF243&lt;0,1,$U$4-AF243)</f>
        <v>851.3</v>
      </c>
      <c r="G243" s="46">
        <f>IF(AE243-$U$5&lt;0,1,AE243-$U$5)</f>
        <v>132.5</v>
      </c>
      <c r="H243" s="49">
        <f>IF(D243-F243&lt;0,1,IF(E243-G243&lt;0,-1,IF(D243-F243*2&lt;0,2,IF(E243-G243*2&lt;0,-2,IF(D243-F243*3&lt;0,3,IF(E243-G243*3&lt;0,-3,IF(D243-F243*4&lt;0,4,IF(E243-G243*4&lt;0,-4,-9))))))))</f>
        <v>1</v>
      </c>
      <c r="I243" s="46">
        <f>E243-(ROUNDUP(D243/F243,0)-1)*G243</f>
        <v>1374.61</v>
      </c>
      <c r="J243" s="50"/>
      <c r="K243" s="50"/>
      <c r="L243" s="50"/>
      <c r="M243" s="50"/>
      <c r="N243" s="50"/>
      <c r="O243" s="50"/>
      <c r="P243" s="50"/>
      <c r="Q243" s="52" t="s">
        <v>208</v>
      </c>
      <c r="R243" s="52">
        <v>5</v>
      </c>
      <c r="S243" s="52">
        <v>112</v>
      </c>
      <c r="T243" s="52">
        <v>100</v>
      </c>
      <c r="U243" s="52">
        <v>60</v>
      </c>
      <c r="V243" s="52">
        <v>95</v>
      </c>
      <c r="W243" s="52">
        <v>150</v>
      </c>
      <c r="X243" s="52">
        <v>405</v>
      </c>
      <c r="Y243" s="54">
        <v>5</v>
      </c>
      <c r="Z243" s="54">
        <v>3.0769000000000002</v>
      </c>
      <c r="AA243" s="54">
        <v>5.7949000000000002</v>
      </c>
      <c r="AB243" s="54">
        <v>9</v>
      </c>
      <c r="AC243" s="54">
        <v>22.8718</v>
      </c>
      <c r="AD243" s="56">
        <f t="shared" si="84"/>
        <v>516</v>
      </c>
      <c r="AE243" s="56">
        <f t="shared" ref="AE243:AE246" si="108">ROUND(U243+Z243*($Q$3-1),0)*2.5</f>
        <v>657.5</v>
      </c>
      <c r="AF243" s="56">
        <f>ROUND(V243+AA243*($Q$3-1),0)*1.1</f>
        <v>524.70000000000005</v>
      </c>
      <c r="AG243" s="56">
        <f t="shared" si="105"/>
        <v>1116</v>
      </c>
    </row>
    <row r="244" spans="1:33">
      <c r="A244" s="152"/>
      <c r="B244" s="46">
        <v>4</v>
      </c>
      <c r="C244" s="46" t="s">
        <v>268</v>
      </c>
      <c r="D244" s="48">
        <f t="shared" si="107"/>
        <v>795.6</v>
      </c>
      <c r="E244" s="48">
        <f>V$3</f>
        <v>1536.21</v>
      </c>
      <c r="F244" s="46">
        <f>IF($V$4-AF244&lt;0,1,$V$4-AF244)</f>
        <v>994</v>
      </c>
      <c r="G244" s="46">
        <f>IF(AE244-$V$5&lt;0,1,AE244-$V$5)</f>
        <v>310.5</v>
      </c>
      <c r="H244" s="49">
        <f>IF(E244-G244&lt;0,-1,IF(D244-F244&lt;0,1,IF(E244-G244*2&lt;0,-2,IF(D244-F244*2&lt;0,2,IF(E244-G244*3&lt;0,-3,IF(D244-F244*3&lt;0,3,IF(E244-G244*4&lt;0,-4,-9)))))))</f>
        <v>1</v>
      </c>
      <c r="I244" s="46">
        <f>E244-ROUNDUP(D244/F244,0)*G244</f>
        <v>1225.71</v>
      </c>
      <c r="J244" s="50"/>
      <c r="K244" s="50"/>
      <c r="L244" s="50"/>
      <c r="M244" s="50"/>
      <c r="N244" s="50"/>
      <c r="O244" s="50"/>
      <c r="P244" s="50"/>
      <c r="Q244" s="52" t="s">
        <v>209</v>
      </c>
      <c r="R244" s="52">
        <v>5</v>
      </c>
      <c r="S244" s="52">
        <v>124</v>
      </c>
      <c r="T244" s="53">
        <v>135</v>
      </c>
      <c r="U244" s="53">
        <v>84</v>
      </c>
      <c r="V244" s="53">
        <v>39</v>
      </c>
      <c r="W244" s="53">
        <v>120</v>
      </c>
      <c r="X244" s="53">
        <v>378</v>
      </c>
      <c r="Y244" s="54">
        <v>8</v>
      </c>
      <c r="Z244" s="54">
        <v>5.5918000000000001</v>
      </c>
      <c r="AA244" s="54">
        <v>2.2856999999999998</v>
      </c>
      <c r="AB244" s="54">
        <v>8</v>
      </c>
      <c r="AC244" s="54">
        <v>23.877500000000001</v>
      </c>
      <c r="AD244" s="56">
        <f t="shared" si="84"/>
        <v>795.6</v>
      </c>
      <c r="AE244" s="56">
        <f t="shared" si="108"/>
        <v>1132.5</v>
      </c>
      <c r="AF244" s="56">
        <f t="shared" ref="AF244:AF246" si="109">ROUND(V244+AA244*($Q$3-1),0)*1.1</f>
        <v>209.00000000000003</v>
      </c>
      <c r="AG244" s="56">
        <f t="shared" si="105"/>
        <v>972</v>
      </c>
    </row>
    <row r="245" spans="1:33">
      <c r="A245" s="152"/>
      <c r="B245" s="46">
        <v>5</v>
      </c>
      <c r="C245" s="46" t="s">
        <v>269</v>
      </c>
      <c r="D245" s="48">
        <f t="shared" si="107"/>
        <v>1233.5999999999999</v>
      </c>
      <c r="E245" s="48">
        <f>W$3</f>
        <v>1736.19</v>
      </c>
      <c r="F245" s="46">
        <f>IF($W$4-AF245&lt;0,1,$W$4-AF245)</f>
        <v>764.5</v>
      </c>
      <c r="G245" s="46">
        <f>IF(AE245-$W$5&lt;0,1,AE245-$W$5)</f>
        <v>870.5</v>
      </c>
      <c r="H245" s="49">
        <f>IF(D245-F245&lt;0,1,IF(E245-G245&lt;0,-1,IF(D245-F245*2&lt;0,2,IF(E245-G245*2&lt;0,-2,IF(D245-F245*3&lt;0,3,IF(E245-G245*3&lt;0,-3,IF(D245-F245*4&lt;0,4,IF(E245-G245*4&lt;0,-4,-9))))))))</f>
        <v>2</v>
      </c>
      <c r="I245" s="46">
        <f>E245-(ROUNDUP(D245/F245,0)-1)*G245</f>
        <v>865.69</v>
      </c>
      <c r="J245" s="50"/>
      <c r="K245" s="50"/>
      <c r="L245" s="50"/>
      <c r="M245" s="50"/>
      <c r="N245" s="50"/>
      <c r="O245" s="50"/>
      <c r="P245" s="50"/>
      <c r="Q245" s="52" t="s">
        <v>209</v>
      </c>
      <c r="R245" s="52">
        <v>6</v>
      </c>
      <c r="S245" s="52">
        <v>176</v>
      </c>
      <c r="T245" s="52">
        <v>500</v>
      </c>
      <c r="U245" s="52">
        <v>200</v>
      </c>
      <c r="V245" s="52">
        <v>180</v>
      </c>
      <c r="W245" s="52">
        <v>680</v>
      </c>
      <c r="X245" s="52">
        <v>1560</v>
      </c>
      <c r="Y245" s="54">
        <v>8</v>
      </c>
      <c r="Z245" s="54">
        <v>4.0999999999999996</v>
      </c>
      <c r="AA245" s="54">
        <v>2.5</v>
      </c>
      <c r="AB245" s="54">
        <v>8</v>
      </c>
      <c r="AC245" s="54">
        <v>22.6</v>
      </c>
      <c r="AD245" s="56">
        <f t="shared" si="84"/>
        <v>1233.5999999999999</v>
      </c>
      <c r="AE245" s="56">
        <f t="shared" si="108"/>
        <v>1177.5</v>
      </c>
      <c r="AF245" s="56">
        <f t="shared" si="109"/>
        <v>379.50000000000006</v>
      </c>
      <c r="AG245" s="56">
        <f t="shared" si="105"/>
        <v>1812</v>
      </c>
    </row>
    <row r="246" spans="1:33">
      <c r="A246" s="152"/>
      <c r="B246" s="46">
        <v>6</v>
      </c>
      <c r="C246" s="46" t="s">
        <v>270</v>
      </c>
      <c r="D246" s="48">
        <f t="shared" si="107"/>
        <v>849.6</v>
      </c>
      <c r="E246" s="48">
        <f>X$3</f>
        <v>1444.3</v>
      </c>
      <c r="F246" s="46">
        <f>IF($X$4-AF246&lt;0,1,$X$4-AF246)</f>
        <v>692.7</v>
      </c>
      <c r="G246" s="46">
        <f>IF(AE246-$X$5&lt;0,1,AE246-$X$5)</f>
        <v>960</v>
      </c>
      <c r="H246" s="49">
        <f>IF(E246-G246&lt;0,-1,IF(D246-F246&lt;0,1,IF(E246-G246*2&lt;0,-2,IF(D246-F246*2&lt;0,2,IF(E246-G246*3&lt;0,-3,IF(D246-F246*3&lt;0,3,IF(E246-G246*4&lt;0,-4,-9)))))))</f>
        <v>-2</v>
      </c>
      <c r="I246" s="46">
        <f>E246-ROUNDUP(D246/F246,0)*G246</f>
        <v>-475.70000000000005</v>
      </c>
      <c r="J246" s="50"/>
      <c r="K246" s="50"/>
      <c r="L246" s="50"/>
      <c r="M246" s="50"/>
      <c r="N246" s="50"/>
      <c r="O246" s="50"/>
      <c r="P246" s="50"/>
      <c r="Q246" s="52" t="s">
        <v>210</v>
      </c>
      <c r="R246" s="52">
        <v>6</v>
      </c>
      <c r="S246" s="52">
        <v>172</v>
      </c>
      <c r="T246" s="53">
        <v>180</v>
      </c>
      <c r="U246" s="52">
        <v>180</v>
      </c>
      <c r="V246" s="52">
        <v>60</v>
      </c>
      <c r="W246" s="53">
        <v>300</v>
      </c>
      <c r="X246" s="53">
        <v>720</v>
      </c>
      <c r="Y246" s="55">
        <v>8</v>
      </c>
      <c r="Z246" s="54">
        <v>7.8461999999999996</v>
      </c>
      <c r="AA246" s="54">
        <v>3.0769000000000002</v>
      </c>
      <c r="AB246" s="55">
        <v>12</v>
      </c>
      <c r="AC246" s="55">
        <v>30.923099999999998</v>
      </c>
      <c r="AD246" s="56">
        <f t="shared" si="84"/>
        <v>849.6</v>
      </c>
      <c r="AE246" s="56">
        <f t="shared" si="108"/>
        <v>1745</v>
      </c>
      <c r="AF246" s="56">
        <f t="shared" si="109"/>
        <v>289.3</v>
      </c>
      <c r="AG246" s="56">
        <f t="shared" si="105"/>
        <v>1638</v>
      </c>
    </row>
    <row r="247" spans="1:33">
      <c r="A247" s="153"/>
      <c r="B247" s="46">
        <v>7</v>
      </c>
      <c r="C247" s="46" t="s">
        <v>271</v>
      </c>
      <c r="D247" s="48">
        <f t="shared" si="107"/>
        <v>722.4</v>
      </c>
      <c r="E247" s="48">
        <f>Y$3</f>
        <v>1736.19</v>
      </c>
      <c r="F247" s="46">
        <f>IF($Y$4-AF247&lt;0,1,$Y$4-AF247)</f>
        <v>389.5</v>
      </c>
      <c r="G247" s="46">
        <f>IF(AE247-$Y$5&lt;0,1,AE247-$Y$5)</f>
        <v>405.5</v>
      </c>
      <c r="H247" s="49">
        <f>IF(D247-F247&lt;0,1,IF(E247-G247&lt;0,-1,IF(D247-F247*2&lt;0,2,IF(E247-G247*2&lt;0,-2,IF(D247-F247*3&lt;0,3,IF(E247-G247*3&lt;0,-3,IF(D247-F247*4&lt;0,4,IF(E247-G247*4&lt;0,-4,-9))))))))</f>
        <v>2</v>
      </c>
      <c r="I247" s="46">
        <f>E247-(ROUNDUP(D247/F247,0)-1)*G247</f>
        <v>1330.69</v>
      </c>
      <c r="J247" s="50"/>
      <c r="K247" s="50"/>
      <c r="L247" s="50"/>
      <c r="M247" s="50"/>
      <c r="N247" s="50"/>
      <c r="O247" s="50"/>
      <c r="P247" s="50"/>
      <c r="Q247" s="52" t="s">
        <v>213</v>
      </c>
      <c r="R247" s="52">
        <v>6</v>
      </c>
      <c r="S247" s="52">
        <v>156</v>
      </c>
      <c r="T247" s="53">
        <v>140</v>
      </c>
      <c r="U247" s="52">
        <v>80</v>
      </c>
      <c r="V247" s="52">
        <v>120</v>
      </c>
      <c r="W247" s="53">
        <v>450</v>
      </c>
      <c r="X247" s="53">
        <v>790</v>
      </c>
      <c r="Y247" s="55">
        <v>7</v>
      </c>
      <c r="Z247" s="54">
        <v>3.1</v>
      </c>
      <c r="AA247" s="54">
        <v>5.8</v>
      </c>
      <c r="AB247" s="55">
        <v>11</v>
      </c>
      <c r="AC247" s="55">
        <v>26.900000000000002</v>
      </c>
      <c r="AD247" s="56">
        <f t="shared" si="84"/>
        <v>722.4</v>
      </c>
      <c r="AE247" s="56">
        <f>ROUND(U247+Z247*($Q$3-1),0)*2.5</f>
        <v>712.5</v>
      </c>
      <c r="AF247" s="56">
        <f t="shared" ref="AF247" si="110">ROUND(V247+AA247*($Q$3-1),0)*1.5</f>
        <v>754.5</v>
      </c>
      <c r="AG247" s="56">
        <f t="shared" ref="AG247" si="111">ROUND(W247+AB247*($Q$3-1),0)*1.5</f>
        <v>1764</v>
      </c>
    </row>
    <row r="248" spans="1:33">
      <c r="A248" s="151" t="s">
        <v>272</v>
      </c>
      <c r="B248" s="46">
        <v>1</v>
      </c>
      <c r="C248" s="46" t="s">
        <v>272</v>
      </c>
      <c r="D248" s="48">
        <f>ROUND(T248+Y248*($Q$3-1),0)*1.8</f>
        <v>0</v>
      </c>
      <c r="E248" s="48">
        <f>S$3</f>
        <v>1851.33</v>
      </c>
      <c r="F248" s="46">
        <f>IF($S$4-AF248&lt;0,1,$S$4-AF248)</f>
        <v>1356</v>
      </c>
      <c r="G248" s="46">
        <f>IF(AE248-$S$5&lt;0,1,AE248-$S$5)</f>
        <v>1</v>
      </c>
      <c r="H248" s="49">
        <f>IF(D248-F248&lt;0,1,IF(E248-G248&lt;0,-1,IF(D248-F248*2&lt;0,2,IF(E248-G248*2&lt;0,-2,IF(D248-F248*3&lt;0,3,IF(E248-G248*3&lt;0,-3,IF(D248-F248*4&lt;0,4,IF(E248-G248*4&lt;0,-4,-9))))))))</f>
        <v>1</v>
      </c>
      <c r="I248" s="46">
        <f>E248-(ROUNDUP(D248/F248,0)-1)*G248</f>
        <v>1852.33</v>
      </c>
      <c r="J248" s="50"/>
      <c r="K248" s="50"/>
      <c r="L248" s="50"/>
      <c r="M248" s="50"/>
      <c r="N248" s="50"/>
      <c r="O248" s="50"/>
      <c r="P248" s="50"/>
      <c r="Q248" s="51"/>
      <c r="R248" s="52"/>
      <c r="S248" s="52"/>
      <c r="T248" s="52"/>
      <c r="U248" s="52"/>
      <c r="V248" s="52"/>
      <c r="W248" s="53"/>
      <c r="X248" s="53"/>
      <c r="Y248" s="54"/>
      <c r="Z248" s="54"/>
      <c r="AA248" s="54"/>
      <c r="AB248" s="55"/>
      <c r="AC248" s="54"/>
      <c r="AD248" s="56">
        <f t="shared" si="84"/>
        <v>0</v>
      </c>
      <c r="AE248" s="56">
        <f>ROUND(U248+Z248*($Q$3-1),0)*1.6</f>
        <v>0</v>
      </c>
      <c r="AF248" s="56">
        <f t="shared" ref="AF248:AF252" si="112">ROUND(V248+AA248*($Q$3-1),0)*1.6</f>
        <v>0</v>
      </c>
      <c r="AG248" s="56">
        <f t="shared" ref="AG248:AG253" si="113">ROUND(W248+AB248*($Q$3-1),0)*1.8</f>
        <v>0</v>
      </c>
    </row>
    <row r="249" spans="1:33">
      <c r="A249" s="152"/>
      <c r="B249" s="46">
        <v>2</v>
      </c>
      <c r="C249" s="46" t="s">
        <v>273</v>
      </c>
      <c r="D249" s="48">
        <f t="shared" ref="D249:D254" si="114">ROUND(T249+Y249*($Q$3-1),0)*1.8</f>
        <v>1047.6000000000001</v>
      </c>
      <c r="E249" s="48">
        <f>T$3</f>
        <v>1814.97</v>
      </c>
      <c r="F249" s="46">
        <f>IF($T$4-AF249&lt;0,1,$T$4-AF249)</f>
        <v>985.8</v>
      </c>
      <c r="G249" s="46">
        <f>IF(AE249-$T$5&lt;0,1,AE249-$T$5)</f>
        <v>1</v>
      </c>
      <c r="H249" s="49">
        <f>IF(E249-G249&lt;0,-1,IF(D249-F249&lt;0,1,IF(E249-G249*2&lt;0,-2,IF(D249-F249*2&lt;0,2,IF(E249-G249*3&lt;0,-3,IF(D249-F249*3&lt;0,3,IF(E249-G249*4&lt;0,-4,-9)))))))</f>
        <v>2</v>
      </c>
      <c r="I249" s="46">
        <f>E249-ROUNDUP(D249/F249,0)*G249</f>
        <v>1812.97</v>
      </c>
      <c r="J249" s="50"/>
      <c r="K249" s="50"/>
      <c r="L249" s="50"/>
      <c r="M249" s="50"/>
      <c r="N249" s="50"/>
      <c r="O249" s="50"/>
      <c r="P249" s="50"/>
      <c r="Q249" s="51" t="s">
        <v>211</v>
      </c>
      <c r="R249" s="52">
        <v>4</v>
      </c>
      <c r="S249" s="52">
        <v>120</v>
      </c>
      <c r="T249" s="52">
        <v>120</v>
      </c>
      <c r="U249" s="52">
        <v>84</v>
      </c>
      <c r="V249" s="52">
        <v>42</v>
      </c>
      <c r="W249" s="53">
        <v>135</v>
      </c>
      <c r="X249" s="53">
        <v>381</v>
      </c>
      <c r="Y249" s="54">
        <v>7</v>
      </c>
      <c r="Z249" s="54">
        <v>5.6</v>
      </c>
      <c r="AA249" s="54">
        <v>2.8</v>
      </c>
      <c r="AB249" s="55">
        <v>8</v>
      </c>
      <c r="AC249" s="54">
        <v>23.4</v>
      </c>
      <c r="AD249" s="56">
        <f t="shared" si="84"/>
        <v>1047.6000000000001</v>
      </c>
      <c r="AE249" s="56">
        <f t="shared" ref="AE249:AE253" si="115">ROUND(U249+Z249*($Q$3-1),0)*1.6</f>
        <v>726.40000000000009</v>
      </c>
      <c r="AF249" s="56">
        <f t="shared" si="112"/>
        <v>363.20000000000005</v>
      </c>
      <c r="AG249" s="56">
        <f t="shared" si="113"/>
        <v>1193.4000000000001</v>
      </c>
    </row>
    <row r="250" spans="1:33">
      <c r="A250" s="152"/>
      <c r="B250" s="46">
        <v>3</v>
      </c>
      <c r="C250" s="46" t="s">
        <v>274</v>
      </c>
      <c r="D250" s="48">
        <f t="shared" si="114"/>
        <v>1166.4000000000001</v>
      </c>
      <c r="E250" s="48">
        <f>U$3</f>
        <v>1374.61</v>
      </c>
      <c r="F250" s="46">
        <f>IF($U$4-AF250&lt;0,1,$U$4-AF250)</f>
        <v>936</v>
      </c>
      <c r="G250" s="46">
        <f>IF(AE250-$U$5&lt;0,1,AE250-$U$5)</f>
        <v>238.20000000000005</v>
      </c>
      <c r="H250" s="49">
        <f>IF(D250-F250&lt;0,1,IF(E250-G250&lt;0,-1,IF(D250-F250*2&lt;0,2,IF(E250-G250*2&lt;0,-2,IF(D250-F250*3&lt;0,3,IF(E250-G250*3&lt;0,-3,IF(D250-F250*4&lt;0,4,IF(E250-G250*4&lt;0,-4,-9))))))))</f>
        <v>2</v>
      </c>
      <c r="I250" s="46">
        <f>E250-(ROUNDUP(D250/F250,0)-1)*G250</f>
        <v>1136.4099999999999</v>
      </c>
      <c r="J250" s="50"/>
      <c r="K250" s="50"/>
      <c r="L250" s="50"/>
      <c r="M250" s="50"/>
      <c r="N250" s="50"/>
      <c r="O250" s="50"/>
      <c r="P250" s="50"/>
      <c r="Q250" s="51" t="s">
        <v>208</v>
      </c>
      <c r="R250" s="52">
        <v>4</v>
      </c>
      <c r="S250" s="52">
        <v>116</v>
      </c>
      <c r="T250" s="52">
        <v>120</v>
      </c>
      <c r="U250" s="52">
        <v>88</v>
      </c>
      <c r="V250" s="52">
        <v>51</v>
      </c>
      <c r="W250" s="53">
        <v>75</v>
      </c>
      <c r="X250" s="53">
        <v>334</v>
      </c>
      <c r="Y250" s="54">
        <v>8</v>
      </c>
      <c r="Z250" s="54">
        <v>5.9</v>
      </c>
      <c r="AA250" s="54">
        <v>3.4</v>
      </c>
      <c r="AB250" s="55">
        <v>5</v>
      </c>
      <c r="AC250" s="54">
        <v>22.3</v>
      </c>
      <c r="AD250" s="56">
        <f t="shared" si="84"/>
        <v>1166.4000000000001</v>
      </c>
      <c r="AE250" s="56">
        <f t="shared" si="115"/>
        <v>763.2</v>
      </c>
      <c r="AF250" s="56">
        <f>ROUND(V250+AA250*($Q$3-1),0)*1.6</f>
        <v>440</v>
      </c>
      <c r="AG250" s="56">
        <f t="shared" si="113"/>
        <v>729</v>
      </c>
    </row>
    <row r="251" spans="1:33">
      <c r="A251" s="152"/>
      <c r="B251" s="46">
        <v>4</v>
      </c>
      <c r="C251" s="46" t="s">
        <v>275</v>
      </c>
      <c r="D251" s="48">
        <f t="shared" si="114"/>
        <v>1166.4000000000001</v>
      </c>
      <c r="E251" s="48">
        <f>V$3</f>
        <v>1536.21</v>
      </c>
      <c r="F251" s="46">
        <f>IF($V$4-AF251&lt;0,1,$V$4-AF251)</f>
        <v>735.8</v>
      </c>
      <c r="G251" s="46">
        <f>IF(AE251-$V$5&lt;0,1,AE251-$V$5)</f>
        <v>1</v>
      </c>
      <c r="H251" s="49">
        <f>IF(E251-G251&lt;0,-1,IF(D251-F251&lt;0,1,IF(E251-G251*2&lt;0,-2,IF(D251-F251*2&lt;0,2,IF(E251-G251*3&lt;0,-3,IF(D251-F251*3&lt;0,3,IF(E251-G251*4&lt;0,-4,-9)))))))</f>
        <v>2</v>
      </c>
      <c r="I251" s="46">
        <f>E251-ROUNDUP(D251/F251,0)*G251</f>
        <v>1534.21</v>
      </c>
      <c r="J251" s="50"/>
      <c r="K251" s="50"/>
      <c r="L251" s="50"/>
      <c r="M251" s="50"/>
      <c r="N251" s="50"/>
      <c r="O251" s="50"/>
      <c r="P251" s="50"/>
      <c r="Q251" s="51" t="s">
        <v>212</v>
      </c>
      <c r="R251" s="52">
        <v>4</v>
      </c>
      <c r="S251" s="52">
        <v>112</v>
      </c>
      <c r="T251" s="52">
        <v>120</v>
      </c>
      <c r="U251" s="52">
        <v>63</v>
      </c>
      <c r="V251" s="52">
        <v>54</v>
      </c>
      <c r="W251" s="53">
        <v>90</v>
      </c>
      <c r="X251" s="53">
        <v>327</v>
      </c>
      <c r="Y251" s="54">
        <v>8</v>
      </c>
      <c r="Z251" s="54">
        <v>4.2</v>
      </c>
      <c r="AA251" s="54">
        <v>3.6</v>
      </c>
      <c r="AB251" s="55">
        <v>6</v>
      </c>
      <c r="AC251" s="54">
        <v>21.8</v>
      </c>
      <c r="AD251" s="56">
        <f t="shared" si="84"/>
        <v>1166.4000000000001</v>
      </c>
      <c r="AE251" s="56">
        <f t="shared" si="115"/>
        <v>544</v>
      </c>
      <c r="AF251" s="56">
        <f t="shared" si="112"/>
        <v>467.20000000000005</v>
      </c>
      <c r="AG251" s="56">
        <f t="shared" si="113"/>
        <v>874.80000000000007</v>
      </c>
    </row>
    <row r="252" spans="1:33">
      <c r="A252" s="152"/>
      <c r="B252" s="46">
        <v>5</v>
      </c>
      <c r="C252" s="46" t="s">
        <v>276</v>
      </c>
      <c r="D252" s="48">
        <f t="shared" si="114"/>
        <v>1371.6000000000001</v>
      </c>
      <c r="E252" s="48">
        <f>W$3</f>
        <v>1736.19</v>
      </c>
      <c r="F252" s="46">
        <f>IF($W$4-AF252&lt;0,1,$W$4-AF252)</f>
        <v>630.4</v>
      </c>
      <c r="G252" s="46">
        <f>IF(AE252-$W$5&lt;0,1,AE252-$W$5)</f>
        <v>547.40000000000009</v>
      </c>
      <c r="H252" s="49">
        <f>IF(D252-F252&lt;0,1,IF(E252-G252&lt;0,-1,IF(D252-F252*2&lt;0,2,IF(E252-G252*2&lt;0,-2,IF(D252-F252*3&lt;0,3,IF(E252-G252*3&lt;0,-3,IF(D252-F252*4&lt;0,4,IF(E252-G252*4&lt;0,-4,-9))))))))</f>
        <v>3</v>
      </c>
      <c r="I252" s="46">
        <f>E252-(ROUNDUP(D252/F252,0)-1)*G252</f>
        <v>641.38999999999987</v>
      </c>
      <c r="J252" s="50"/>
      <c r="K252" s="50"/>
      <c r="L252" s="50"/>
      <c r="M252" s="50"/>
      <c r="N252" s="50"/>
      <c r="O252" s="50"/>
      <c r="P252" s="50"/>
      <c r="Q252" s="51" t="s">
        <v>222</v>
      </c>
      <c r="R252" s="52">
        <v>6</v>
      </c>
      <c r="S252" s="52">
        <v>156</v>
      </c>
      <c r="T252" s="52">
        <v>300</v>
      </c>
      <c r="U252" s="52">
        <v>118</v>
      </c>
      <c r="V252" s="52">
        <v>70</v>
      </c>
      <c r="W252" s="53">
        <v>380</v>
      </c>
      <c r="X252" s="53">
        <v>868</v>
      </c>
      <c r="Y252" s="54">
        <v>7</v>
      </c>
      <c r="Z252" s="54">
        <v>6.3</v>
      </c>
      <c r="AA252" s="54">
        <v>3.8</v>
      </c>
      <c r="AB252" s="55">
        <v>12</v>
      </c>
      <c r="AC252" s="54">
        <v>29.1</v>
      </c>
      <c r="AD252" s="56">
        <f t="shared" si="84"/>
        <v>1371.6000000000001</v>
      </c>
      <c r="AE252" s="56">
        <f t="shared" si="115"/>
        <v>854.40000000000009</v>
      </c>
      <c r="AF252" s="56">
        <f t="shared" si="112"/>
        <v>513.6</v>
      </c>
      <c r="AG252" s="56">
        <f t="shared" si="113"/>
        <v>2109.6</v>
      </c>
    </row>
    <row r="253" spans="1:33">
      <c r="A253" s="152"/>
      <c r="B253" s="46">
        <v>6</v>
      </c>
      <c r="C253" s="46" t="s">
        <v>271</v>
      </c>
      <c r="D253" s="48">
        <f t="shared" si="114"/>
        <v>1083.6000000000001</v>
      </c>
      <c r="E253" s="48">
        <f>X$3</f>
        <v>1444.3</v>
      </c>
      <c r="F253" s="46">
        <f>IF($X$4-AF253&lt;0,1,$X$4-AF253)</f>
        <v>177.19999999999993</v>
      </c>
      <c r="G253" s="46">
        <f>IF(AE253-$X$5&lt;0,1,AE253-$X$5)</f>
        <v>1</v>
      </c>
      <c r="H253" s="49">
        <f>IF(E253-G253&lt;0,-1,IF(D253-F253&lt;0,1,IF(E253-G253*2&lt;0,-2,IF(D253-F253*2&lt;0,2,IF(E253-G253*3&lt;0,-3,IF(D253-F253*3&lt;0,3,IF(E253-G253*4&lt;0,-4,-9)))))))</f>
        <v>-9</v>
      </c>
      <c r="I253" s="46">
        <f>E253-ROUNDUP(D253/F253,0)*G253</f>
        <v>1437.3</v>
      </c>
      <c r="J253" s="50"/>
      <c r="K253" s="50"/>
      <c r="L253" s="50"/>
      <c r="M253" s="50"/>
      <c r="N253" s="50"/>
      <c r="O253" s="50"/>
      <c r="P253" s="50"/>
      <c r="Q253" s="51" t="s">
        <v>213</v>
      </c>
      <c r="R253" s="52">
        <v>6</v>
      </c>
      <c r="S253" s="52">
        <v>156</v>
      </c>
      <c r="T253" s="52">
        <v>140</v>
      </c>
      <c r="U253" s="52">
        <v>80</v>
      </c>
      <c r="V253" s="52">
        <v>120</v>
      </c>
      <c r="W253" s="53">
        <v>450</v>
      </c>
      <c r="X253" s="53">
        <v>790</v>
      </c>
      <c r="Y253" s="54">
        <v>7</v>
      </c>
      <c r="Z253" s="54">
        <v>3.1</v>
      </c>
      <c r="AA253" s="54">
        <v>5.8</v>
      </c>
      <c r="AB253" s="55">
        <v>11</v>
      </c>
      <c r="AC253" s="54">
        <v>26.900000000000002</v>
      </c>
      <c r="AD253" s="56">
        <f t="shared" si="84"/>
        <v>1083.6000000000001</v>
      </c>
      <c r="AE253" s="56">
        <f t="shared" si="115"/>
        <v>456</v>
      </c>
      <c r="AF253" s="56">
        <f>ROUND(V253+AA253*($Q$3-1),0)*1.6</f>
        <v>804.80000000000007</v>
      </c>
      <c r="AG253" s="56">
        <f t="shared" si="113"/>
        <v>2116.8000000000002</v>
      </c>
    </row>
    <row r="254" spans="1:33">
      <c r="A254" s="153"/>
      <c r="B254" s="46">
        <v>7</v>
      </c>
      <c r="C254" s="46" t="s">
        <v>277</v>
      </c>
      <c r="D254" s="48">
        <f t="shared" si="114"/>
        <v>1206</v>
      </c>
      <c r="E254" s="48">
        <f>Y$3</f>
        <v>1736.19</v>
      </c>
      <c r="F254" s="46">
        <f>IF($Y$4-AF254&lt;0,1,$Y$4-AF254)</f>
        <v>884.8</v>
      </c>
      <c r="G254" s="46">
        <f>IF(AE254-$Y$5&lt;0,1,AE254-$Y$5)</f>
        <v>457.80000000000007</v>
      </c>
      <c r="H254" s="49">
        <f>IF(D254-F254&lt;0,1,IF(E254-G254&lt;0,-1,IF(D254-F254*2&lt;0,2,IF(E254-G254*2&lt;0,-2,IF(D254-F254*3&lt;0,3,IF(E254-G254*3&lt;0,-3,IF(D254-F254*4&lt;0,4,IF(E254-G254*4&lt;0,-4,-9))))))))</f>
        <v>2</v>
      </c>
      <c r="I254" s="46">
        <f>E254-(ROUNDUP(D254/F254,0)-1)*G254</f>
        <v>1278.3899999999999</v>
      </c>
      <c r="J254" s="50"/>
      <c r="K254" s="50"/>
      <c r="L254" s="50"/>
      <c r="M254" s="50"/>
      <c r="N254" s="50"/>
      <c r="O254" s="50"/>
      <c r="P254" s="50"/>
      <c r="Q254" s="51" t="s">
        <v>214</v>
      </c>
      <c r="R254" s="52">
        <v>5</v>
      </c>
      <c r="S254" s="52">
        <v>176</v>
      </c>
      <c r="T254" s="52">
        <v>10</v>
      </c>
      <c r="U254" s="52">
        <v>10</v>
      </c>
      <c r="V254" s="52">
        <v>10</v>
      </c>
      <c r="W254" s="53">
        <v>0</v>
      </c>
      <c r="X254" s="53">
        <v>30</v>
      </c>
      <c r="Y254" s="54">
        <v>10</v>
      </c>
      <c r="Z254" s="54">
        <v>7.0909000000000004</v>
      </c>
      <c r="AA254" s="54">
        <v>2.2955000000000001</v>
      </c>
      <c r="AB254" s="55">
        <v>21</v>
      </c>
      <c r="AC254" s="54">
        <v>40.386400000000002</v>
      </c>
      <c r="AD254" s="56">
        <f t="shared" si="84"/>
        <v>1206</v>
      </c>
      <c r="AE254" s="56">
        <f>ROUND(U254+Z254*($Q$3-1),0)*1.6</f>
        <v>764.80000000000007</v>
      </c>
      <c r="AF254" s="56">
        <f t="shared" ref="AF254" si="116">ROUND(V254+AA254*($Q$3-1),0)*1.6</f>
        <v>259.2</v>
      </c>
      <c r="AG254" s="56">
        <f t="shared" ref="AG254" si="117">ROUND(W254+AB254*($Q$3-1),0)*1.8</f>
        <v>2494.8000000000002</v>
      </c>
    </row>
    <row r="255" spans="1:33">
      <c r="A255" s="151" t="s">
        <v>278</v>
      </c>
      <c r="B255" s="46">
        <v>1</v>
      </c>
      <c r="C255" s="46" t="s">
        <v>278</v>
      </c>
      <c r="D255" s="48">
        <f t="shared" ref="D255:D261" si="118">ROUND(T255+Y255*($Q$3-1),0)*1.5</f>
        <v>0</v>
      </c>
      <c r="E255" s="48">
        <f>S$3</f>
        <v>1851.33</v>
      </c>
      <c r="F255" s="46">
        <f>IF($S$4-AF255&lt;0,1,$S$4-AF255)</f>
        <v>1356</v>
      </c>
      <c r="G255" s="46">
        <f>IF(AE255-$S$5&lt;0,1,AE255-$S$5)</f>
        <v>1</v>
      </c>
      <c r="H255" s="49">
        <f>IF(D255-F255&lt;0,1,IF(E255-G255&lt;0,-1,IF(D255-F255*2&lt;0,2,IF(E255-G255*2&lt;0,-2,IF(D255-F255*3&lt;0,3,IF(E255-G255*3&lt;0,-3,IF(D255-F255*4&lt;0,4,IF(E255-G255*4&lt;0,-4,-9))))))))</f>
        <v>1</v>
      </c>
      <c r="I255" s="46">
        <f>E255-(ROUNDUP(D255/F255,0)-1)*G255</f>
        <v>1852.33</v>
      </c>
      <c r="J255" s="50"/>
      <c r="K255" s="50"/>
      <c r="L255" s="50"/>
      <c r="M255" s="50"/>
      <c r="N255" s="50"/>
      <c r="O255" s="50"/>
      <c r="P255" s="50"/>
      <c r="Q255" s="51"/>
      <c r="R255" s="52"/>
      <c r="S255" s="52"/>
      <c r="T255" s="52"/>
      <c r="U255" s="52"/>
      <c r="V255" s="52"/>
      <c r="W255" s="53"/>
      <c r="X255" s="53"/>
      <c r="Y255" s="54"/>
      <c r="Z255" s="54"/>
      <c r="AA255" s="54"/>
      <c r="AB255" s="55"/>
      <c r="AC255" s="54"/>
      <c r="AD255" s="56">
        <f t="shared" si="84"/>
        <v>0</v>
      </c>
      <c r="AE255" s="56">
        <f t="shared" ref="AE255:AE260" si="119">ROUND(U255+Z255*($Q$3-1),0)*1.5</f>
        <v>0</v>
      </c>
      <c r="AF255" s="56">
        <f t="shared" ref="AF255:AF260" si="120">ROUND(V255+AA255*($Q$3-1),0)*1.8</f>
        <v>0</v>
      </c>
      <c r="AG255" s="56">
        <f t="shared" ref="AG255:AG260" si="121">ROUND(W255+AB255*($Q$3-1),0)*1.5</f>
        <v>0</v>
      </c>
    </row>
    <row r="256" spans="1:33">
      <c r="A256" s="152"/>
      <c r="B256" s="46">
        <v>2</v>
      </c>
      <c r="C256" s="46" t="s">
        <v>277</v>
      </c>
      <c r="D256" s="48">
        <f t="shared" si="118"/>
        <v>1005</v>
      </c>
      <c r="E256" s="48">
        <f>T$3</f>
        <v>1814.97</v>
      </c>
      <c r="F256" s="46">
        <f>IF($T$4-AF256&lt;0,1,$T$4-AF256)</f>
        <v>1057.4000000000001</v>
      </c>
      <c r="G256" s="46">
        <f>IF(AE256-$T$5&lt;0,1,AE256-$T$5)</f>
        <v>1</v>
      </c>
      <c r="H256" s="49">
        <f>IF(E256-G256&lt;0,-1,IF(D256-F256&lt;0,1,IF(E256-G256*2&lt;0,-2,IF(D256-F256*2&lt;0,2,IF(E256-G256*3&lt;0,-3,IF(D256-F256*3&lt;0,3,IF(E256-G256*4&lt;0,-4,-9)))))))</f>
        <v>1</v>
      </c>
      <c r="I256" s="46">
        <f>E256-ROUNDUP(D256/F256,0)*G256</f>
        <v>1813.97</v>
      </c>
      <c r="J256" s="50"/>
      <c r="K256" s="50"/>
      <c r="L256" s="50"/>
      <c r="M256" s="50"/>
      <c r="N256" s="50"/>
      <c r="O256" s="50"/>
      <c r="P256" s="50"/>
      <c r="Q256" s="51" t="s">
        <v>214</v>
      </c>
      <c r="R256" s="52">
        <v>5</v>
      </c>
      <c r="S256" s="52">
        <v>176</v>
      </c>
      <c r="T256" s="52">
        <v>10</v>
      </c>
      <c r="U256" s="52">
        <v>10</v>
      </c>
      <c r="V256" s="52">
        <v>10</v>
      </c>
      <c r="W256" s="53">
        <v>0</v>
      </c>
      <c r="X256" s="53">
        <v>30</v>
      </c>
      <c r="Y256" s="54">
        <v>10</v>
      </c>
      <c r="Z256" s="54">
        <v>7.0909000000000004</v>
      </c>
      <c r="AA256" s="54">
        <v>2.2955000000000001</v>
      </c>
      <c r="AB256" s="55">
        <v>21</v>
      </c>
      <c r="AC256" s="54">
        <v>40.386400000000002</v>
      </c>
      <c r="AD256" s="56">
        <f t="shared" si="84"/>
        <v>1005</v>
      </c>
      <c r="AE256" s="56">
        <f t="shared" si="119"/>
        <v>717</v>
      </c>
      <c r="AF256" s="56">
        <f t="shared" si="120"/>
        <v>291.60000000000002</v>
      </c>
      <c r="AG256" s="56">
        <f t="shared" si="121"/>
        <v>2079</v>
      </c>
    </row>
    <row r="257" spans="1:33">
      <c r="A257" s="152"/>
      <c r="B257" s="46">
        <v>3</v>
      </c>
      <c r="C257" s="46" t="s">
        <v>279</v>
      </c>
      <c r="D257" s="48">
        <f t="shared" si="118"/>
        <v>1410</v>
      </c>
      <c r="E257" s="48">
        <f>U$3</f>
        <v>1374.61</v>
      </c>
      <c r="F257" s="46">
        <f>IF($U$4-AF257&lt;0,1,$U$4-AF257)</f>
        <v>554.9</v>
      </c>
      <c r="G257" s="46">
        <f>IF(AE257-$U$5&lt;0,1,AE257-$U$5)</f>
        <v>100.79999999999995</v>
      </c>
      <c r="H257" s="49">
        <f>IF(D257-F257&lt;0,1,IF(E257-G257&lt;0,-1,IF(D257-F257*2&lt;0,2,IF(E257-G257*2&lt;0,-2,IF(D257-F257*3&lt;0,3,IF(E257-G257*3&lt;0,-3,IF(D257-F257*4&lt;0,4,IF(E257-G257*4&lt;0,-4,-9))))))))</f>
        <v>3</v>
      </c>
      <c r="I257" s="46">
        <f>E257-(ROUNDUP(D257/F257,0)-1)*G257</f>
        <v>1173.01</v>
      </c>
      <c r="J257" s="50"/>
      <c r="K257" s="50"/>
      <c r="L257" s="50"/>
      <c r="M257" s="50"/>
      <c r="N257" s="50"/>
      <c r="O257" s="50"/>
      <c r="P257" s="50"/>
      <c r="Q257" s="51" t="s">
        <v>215</v>
      </c>
      <c r="R257" s="52">
        <v>6</v>
      </c>
      <c r="S257" s="52">
        <v>204</v>
      </c>
      <c r="T257" s="52">
        <v>280</v>
      </c>
      <c r="U257" s="52">
        <v>150</v>
      </c>
      <c r="V257" s="52">
        <v>160</v>
      </c>
      <c r="W257" s="53">
        <v>500</v>
      </c>
      <c r="X257" s="53">
        <v>1090</v>
      </c>
      <c r="Y257" s="54">
        <v>10</v>
      </c>
      <c r="Z257" s="54">
        <v>4.5</v>
      </c>
      <c r="AA257" s="54">
        <v>3.5</v>
      </c>
      <c r="AB257" s="55">
        <v>15</v>
      </c>
      <c r="AC257" s="54">
        <v>33</v>
      </c>
      <c r="AD257" s="56">
        <f t="shared" si="84"/>
        <v>1410</v>
      </c>
      <c r="AE257" s="56">
        <f>ROUND(U257+Z257*($Q$3-1),0)*1.4</f>
        <v>625.79999999999995</v>
      </c>
      <c r="AF257" s="56">
        <f>ROUND(V257+AA257*($Q$3-1),0)*2.1</f>
        <v>821.1</v>
      </c>
      <c r="AG257" s="56">
        <f t="shared" si="121"/>
        <v>2235</v>
      </c>
    </row>
    <row r="258" spans="1:33">
      <c r="A258" s="152"/>
      <c r="B258" s="46">
        <v>4</v>
      </c>
      <c r="C258" s="46" t="s">
        <v>280</v>
      </c>
      <c r="D258" s="48">
        <f t="shared" si="118"/>
        <v>972</v>
      </c>
      <c r="E258" s="48">
        <f>V$3</f>
        <v>1536.21</v>
      </c>
      <c r="F258" s="46">
        <f>IF($V$4-AF258&lt;0,1,$V$4-AF258)</f>
        <v>794.4</v>
      </c>
      <c r="G258" s="46">
        <f>IF(AE258-$V$5&lt;0,1,AE258-$V$5)</f>
        <v>1</v>
      </c>
      <c r="H258" s="49">
        <f>IF(E258-G258&lt;0,-1,IF(D258-F258&lt;0,1,IF(E258-G258*2&lt;0,-2,IF(D258-F258*2&lt;0,2,IF(E258-G258*3&lt;0,-3,IF(D258-F258*3&lt;0,3,IF(E258-G258*4&lt;0,-4,-9)))))))</f>
        <v>2</v>
      </c>
      <c r="I258" s="46">
        <f>E258-ROUNDUP(D258/F258,0)*G258</f>
        <v>1534.21</v>
      </c>
      <c r="J258" s="50"/>
      <c r="K258" s="50"/>
      <c r="L258" s="50"/>
      <c r="M258" s="50"/>
      <c r="N258" s="50"/>
      <c r="O258" s="50"/>
      <c r="P258" s="50"/>
      <c r="Q258" s="51" t="s">
        <v>216</v>
      </c>
      <c r="R258" s="52">
        <v>4</v>
      </c>
      <c r="S258" s="52">
        <v>112</v>
      </c>
      <c r="T258" s="52">
        <v>120</v>
      </c>
      <c r="U258" s="52">
        <v>79</v>
      </c>
      <c r="V258" s="52">
        <v>42</v>
      </c>
      <c r="W258" s="53">
        <v>90</v>
      </c>
      <c r="X258" s="53">
        <v>331</v>
      </c>
      <c r="Y258" s="54">
        <v>8</v>
      </c>
      <c r="Z258" s="54">
        <v>5.3</v>
      </c>
      <c r="AA258" s="54">
        <v>2.8</v>
      </c>
      <c r="AB258" s="55">
        <v>6</v>
      </c>
      <c r="AC258" s="54">
        <v>22.1</v>
      </c>
      <c r="AD258" s="56">
        <f t="shared" si="84"/>
        <v>972</v>
      </c>
      <c r="AE258" s="56">
        <f t="shared" si="119"/>
        <v>643.5</v>
      </c>
      <c r="AF258" s="56">
        <f t="shared" si="120"/>
        <v>408.6</v>
      </c>
      <c r="AG258" s="56">
        <f t="shared" si="121"/>
        <v>729</v>
      </c>
    </row>
    <row r="259" spans="1:33">
      <c r="A259" s="152"/>
      <c r="B259" s="46">
        <v>5</v>
      </c>
      <c r="C259" s="46" t="s">
        <v>281</v>
      </c>
      <c r="D259" s="48">
        <f t="shared" si="118"/>
        <v>1290</v>
      </c>
      <c r="E259" s="48">
        <f>W$3</f>
        <v>1736.19</v>
      </c>
      <c r="F259" s="46">
        <f>IF($W$4-AF259&lt;0,1,$W$4-AF259)</f>
        <v>339.4</v>
      </c>
      <c r="G259" s="46">
        <f>IF(AE259-$W$5&lt;0,1,AE259-$W$5)</f>
        <v>260</v>
      </c>
      <c r="H259" s="49">
        <f>IF(D259-F259&lt;0,1,IF(E259-G259&lt;0,-1,IF(D259-F259*2&lt;0,2,IF(E259-G259*2&lt;0,-2,IF(D259-F259*3&lt;0,3,IF(E259-G259*3&lt;0,-3,IF(D259-F259*4&lt;0,4,IF(E259-G259*4&lt;0,-4,-9))))))))</f>
        <v>4</v>
      </c>
      <c r="I259" s="46">
        <f>E259-(ROUNDUP(D259/F259,0)-1)*G259</f>
        <v>956.19</v>
      </c>
      <c r="J259" s="50"/>
      <c r="K259" s="50"/>
      <c r="L259" s="50"/>
      <c r="M259" s="50"/>
      <c r="N259" s="50"/>
      <c r="O259" s="50"/>
      <c r="P259" s="50"/>
      <c r="Q259" s="51" t="s">
        <v>217</v>
      </c>
      <c r="R259" s="52">
        <v>6</v>
      </c>
      <c r="S259" s="52">
        <v>160</v>
      </c>
      <c r="T259" s="52">
        <v>200</v>
      </c>
      <c r="U259" s="52">
        <v>88</v>
      </c>
      <c r="V259" s="52">
        <v>104</v>
      </c>
      <c r="W259" s="53">
        <v>270</v>
      </c>
      <c r="X259" s="53">
        <v>662</v>
      </c>
      <c r="Y259" s="54">
        <v>10</v>
      </c>
      <c r="Z259" s="54">
        <v>4.4000000000000004</v>
      </c>
      <c r="AA259" s="54">
        <v>5.2</v>
      </c>
      <c r="AB259" s="55">
        <v>10</v>
      </c>
      <c r="AC259" s="54">
        <v>29.6</v>
      </c>
      <c r="AD259" s="56">
        <f t="shared" si="84"/>
        <v>1290</v>
      </c>
      <c r="AE259" s="56">
        <f t="shared" si="119"/>
        <v>567</v>
      </c>
      <c r="AF259" s="56">
        <f>ROUND(V259+AA259*($Q$3-1),0)*1.8</f>
        <v>804.6</v>
      </c>
      <c r="AG259" s="56">
        <f t="shared" si="121"/>
        <v>1395</v>
      </c>
    </row>
    <row r="260" spans="1:33">
      <c r="A260" s="152"/>
      <c r="B260" s="46">
        <v>6</v>
      </c>
      <c r="C260" s="46" t="s">
        <v>282</v>
      </c>
      <c r="D260" s="48">
        <f t="shared" si="118"/>
        <v>1260</v>
      </c>
      <c r="E260" s="48">
        <f>X$3</f>
        <v>1444.3</v>
      </c>
      <c r="F260" s="46">
        <f>IF($X$4-AF260&lt;0,1,$X$4-AF260)</f>
        <v>1</v>
      </c>
      <c r="G260" s="46">
        <f>IF(AE260-$X$5&lt;0,1,AE260-$X$5)</f>
        <v>1</v>
      </c>
      <c r="H260" s="49">
        <f>IF(E260-G260&lt;0,-1,IF(D260-F260&lt;0,1,IF(E260-G260*2&lt;0,-2,IF(D260-F260*2&lt;0,2,IF(E260-G260*3&lt;0,-3,IF(D260-F260*3&lt;0,3,IF(E260-G260*4&lt;0,-4,-9)))))))</f>
        <v>-9</v>
      </c>
      <c r="I260" s="46">
        <f>E260-ROUNDUP(D260/F260,0)*G260</f>
        <v>184.29999999999995</v>
      </c>
      <c r="J260" s="50"/>
      <c r="K260" s="50"/>
      <c r="L260" s="50"/>
      <c r="M260" s="50"/>
      <c r="N260" s="50"/>
      <c r="O260" s="50"/>
      <c r="P260" s="50"/>
      <c r="Q260" s="51" t="s">
        <v>218</v>
      </c>
      <c r="R260" s="52">
        <v>6</v>
      </c>
      <c r="S260" s="52">
        <v>180</v>
      </c>
      <c r="T260" s="52">
        <v>180</v>
      </c>
      <c r="U260" s="52">
        <v>100</v>
      </c>
      <c r="V260" s="52">
        <v>120</v>
      </c>
      <c r="W260" s="53">
        <v>360</v>
      </c>
      <c r="X260" s="53">
        <v>760</v>
      </c>
      <c r="Y260" s="54">
        <v>10</v>
      </c>
      <c r="Z260" s="54">
        <v>4.5814000000000004</v>
      </c>
      <c r="AA260" s="54">
        <v>6.4884000000000004</v>
      </c>
      <c r="AB260" s="55">
        <v>11.9937</v>
      </c>
      <c r="AC260" s="54">
        <v>33.063500000000005</v>
      </c>
      <c r="AD260" s="56">
        <f t="shared" si="84"/>
        <v>1260</v>
      </c>
      <c r="AE260" s="56">
        <f t="shared" si="119"/>
        <v>603</v>
      </c>
      <c r="AF260" s="56">
        <f t="shared" si="120"/>
        <v>986.4</v>
      </c>
      <c r="AG260" s="56">
        <f t="shared" si="121"/>
        <v>1728</v>
      </c>
    </row>
    <row r="261" spans="1:33">
      <c r="A261" s="153"/>
      <c r="B261" s="46">
        <v>7</v>
      </c>
      <c r="C261" s="46" t="s">
        <v>283</v>
      </c>
      <c r="D261" s="48">
        <f t="shared" si="118"/>
        <v>1548</v>
      </c>
      <c r="E261" s="48">
        <f>Y$3</f>
        <v>1736.19</v>
      </c>
      <c r="F261" s="46">
        <f>IF($Y$4-AF261&lt;0,1,$Y$4-AF261)</f>
        <v>555.4</v>
      </c>
      <c r="G261" s="46">
        <f>IF(AE261-$Y$5&lt;0,1,AE261-$Y$5)</f>
        <v>453.5</v>
      </c>
      <c r="H261" s="49">
        <f>IF(D261-F261&lt;0,1,IF(E261-G261&lt;0,-1,IF(D261-F261*2&lt;0,2,IF(E261-G261*2&lt;0,-2,IF(D261-F261*3&lt;0,3,IF(E261-G261*3&lt;0,-3,IF(D261-F261*4&lt;0,4,IF(E261-G261*4&lt;0,-4,-9))))))))</f>
        <v>3</v>
      </c>
      <c r="I261" s="46">
        <f>E261-(ROUNDUP(D261/F261,0)-1)*G261</f>
        <v>829.19</v>
      </c>
      <c r="J261" s="50"/>
      <c r="K261" s="50"/>
      <c r="L261" s="50"/>
      <c r="M261" s="50"/>
      <c r="N261" s="50"/>
      <c r="O261" s="50"/>
      <c r="P261" s="50"/>
      <c r="Q261" s="51" t="s">
        <v>220</v>
      </c>
      <c r="R261" s="52">
        <v>6</v>
      </c>
      <c r="S261" s="52">
        <v>176</v>
      </c>
      <c r="T261" s="52">
        <v>240</v>
      </c>
      <c r="U261" s="52">
        <v>118</v>
      </c>
      <c r="V261" s="52">
        <v>76</v>
      </c>
      <c r="W261" s="53">
        <v>300</v>
      </c>
      <c r="X261" s="53">
        <v>734</v>
      </c>
      <c r="Y261" s="54">
        <v>12</v>
      </c>
      <c r="Z261" s="54">
        <v>5.9</v>
      </c>
      <c r="AA261" s="54">
        <v>3.8</v>
      </c>
      <c r="AB261" s="55">
        <v>10</v>
      </c>
      <c r="AC261" s="54">
        <v>31.700000000000003</v>
      </c>
      <c r="AD261" s="56">
        <f t="shared" si="84"/>
        <v>1548</v>
      </c>
      <c r="AE261" s="56">
        <f t="shared" ref="AE261" si="122">ROUND(U261+Z261*($Q$3-1),0)*1.5</f>
        <v>760.5</v>
      </c>
      <c r="AF261" s="56">
        <f t="shared" ref="AF261" si="123">ROUND(V261+AA261*($Q$3-1),0)*1.8</f>
        <v>588.6</v>
      </c>
      <c r="AG261" s="56">
        <f t="shared" ref="AG261" si="124">ROUND(W261+AB261*($Q$3-1),0)*1.5</f>
        <v>1440</v>
      </c>
    </row>
  </sheetData>
  <sortState ref="A9:AA218">
    <sortCondition ref="A9:A218"/>
  </sortState>
  <mergeCells count="41">
    <mergeCell ref="AD8:AG8"/>
    <mergeCell ref="A66:A72"/>
    <mergeCell ref="A73:A79"/>
    <mergeCell ref="A52:A58"/>
    <mergeCell ref="A59:A65"/>
    <mergeCell ref="A10:A16"/>
    <mergeCell ref="Q8:X8"/>
    <mergeCell ref="Y8:AC8"/>
    <mergeCell ref="A3:A6"/>
    <mergeCell ref="A8:I8"/>
    <mergeCell ref="A31:A37"/>
    <mergeCell ref="A38:A44"/>
    <mergeCell ref="A45:A51"/>
    <mergeCell ref="A17:A23"/>
    <mergeCell ref="A24:A30"/>
    <mergeCell ref="A157:A163"/>
    <mergeCell ref="A164:A170"/>
    <mergeCell ref="A171:A177"/>
    <mergeCell ref="A80:A86"/>
    <mergeCell ref="A87:A93"/>
    <mergeCell ref="A122:A128"/>
    <mergeCell ref="A129:A135"/>
    <mergeCell ref="A136:A142"/>
    <mergeCell ref="A143:A149"/>
    <mergeCell ref="A150:A156"/>
    <mergeCell ref="A255:A261"/>
    <mergeCell ref="A199:A205"/>
    <mergeCell ref="A206:A212"/>
    <mergeCell ref="A213:A219"/>
    <mergeCell ref="A94:A100"/>
    <mergeCell ref="A220:A226"/>
    <mergeCell ref="A227:A233"/>
    <mergeCell ref="A234:A240"/>
    <mergeCell ref="A241:A247"/>
    <mergeCell ref="A248:A254"/>
    <mergeCell ref="A185:A191"/>
    <mergeCell ref="A192:A198"/>
    <mergeCell ref="A178:A184"/>
    <mergeCell ref="A101:A107"/>
    <mergeCell ref="A108:A114"/>
    <mergeCell ref="A115:A121"/>
  </mergeCells>
  <phoneticPr fontId="1" type="noConversion"/>
  <conditionalFormatting sqref="A10:AG219 A220:A247 A248:AG261 B235:P239 AD235:AG239 B220:AG234 B240:AG241 AD242:AG247 B242:P247">
    <cfRule type="expression" dxfId="15" priority="15">
      <formula>MOD(ROW()+4,14)&lt;7</formula>
    </cfRule>
  </conditionalFormatting>
  <conditionalFormatting sqref="Q235:AC239 Q242:AC247">
    <cfRule type="expression" dxfId="14" priority="3">
      <formula>MOD(ROW()+6,16)&lt;8</formula>
    </cfRule>
  </conditionalFormatting>
  <conditionalFormatting sqref="G1">
    <cfRule type="cellIs" dxfId="13" priority="1" operator="between">
      <formula>-8</formula>
      <formula>0</formula>
    </cfRule>
  </conditionalFormatting>
  <pageMargins left="0.75" right="0.75" top="1" bottom="1" header="0.5" footer="0.5"/>
  <pageSetup paperSize="9" orientation="portrait" horizontalDpi="4294967292" verticalDpi="4294967292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AG297"/>
  <sheetViews>
    <sheetView zoomScale="90" zoomScaleNormal="90" zoomScalePageLayoutView="90" workbookViewId="0">
      <pane ySplit="9" topLeftCell="A10" activePane="bottomLeft" state="frozen"/>
      <selection pane="bottomLeft" activeCell="C1" sqref="C1:I1"/>
    </sheetView>
  </sheetViews>
  <sheetFormatPr defaultColWidth="11" defaultRowHeight="14.25"/>
  <cols>
    <col min="1" max="1" width="3.625" style="108" customWidth="1"/>
    <col min="2" max="2" width="5.625" style="110" bestFit="1" customWidth="1"/>
    <col min="3" max="3" width="7.625" style="110" bestFit="1" customWidth="1"/>
    <col min="4" max="4" width="7.125" style="110" customWidth="1"/>
    <col min="5" max="8" width="6.375" style="110" customWidth="1"/>
    <col min="9" max="9" width="7.625" style="110" bestFit="1" customWidth="1"/>
    <col min="10" max="11" width="6.375" style="110" customWidth="1"/>
    <col min="12" max="12" width="6.375" style="29" customWidth="1"/>
    <col min="13" max="15" width="6.5" style="29" customWidth="1"/>
    <col min="16" max="16" width="7.75" style="29" customWidth="1"/>
    <col min="17" max="17" width="9.125" style="108" bestFit="1" customWidth="1"/>
    <col min="18" max="32" width="6.375" style="108" customWidth="1"/>
    <col min="33" max="33" width="6.375" style="114" customWidth="1"/>
    <col min="34" max="16384" width="11" style="108"/>
  </cols>
  <sheetData>
    <row r="1" spans="1:33" ht="15" customHeight="1">
      <c r="B1" s="111" t="s">
        <v>107</v>
      </c>
      <c r="C1" s="24">
        <v>1</v>
      </c>
      <c r="D1" s="24">
        <v>2</v>
      </c>
      <c r="E1" s="24">
        <v>3</v>
      </c>
      <c r="F1" s="24">
        <v>4</v>
      </c>
      <c r="G1" s="24">
        <v>5</v>
      </c>
      <c r="H1" s="24">
        <v>6</v>
      </c>
      <c r="I1" s="24">
        <v>7</v>
      </c>
      <c r="J1" s="24">
        <v>8</v>
      </c>
      <c r="K1" s="100"/>
      <c r="L1" s="40"/>
      <c r="M1" s="40"/>
      <c r="N1" s="40"/>
      <c r="O1" s="40"/>
      <c r="R1" s="29"/>
      <c r="S1" s="29">
        <v>1</v>
      </c>
      <c r="T1" s="29">
        <v>2</v>
      </c>
      <c r="U1" s="29">
        <v>3</v>
      </c>
      <c r="V1" s="29">
        <v>4</v>
      </c>
      <c r="W1" s="29">
        <v>5</v>
      </c>
      <c r="X1" s="29">
        <v>6</v>
      </c>
      <c r="Y1" s="29">
        <v>7</v>
      </c>
      <c r="Z1" s="29">
        <v>8</v>
      </c>
    </row>
    <row r="2" spans="1:33">
      <c r="A2" s="40"/>
      <c r="B2" s="6"/>
      <c r="C2" s="24" t="s">
        <v>120</v>
      </c>
      <c r="D2" s="24" t="s">
        <v>57</v>
      </c>
      <c r="E2" s="24" t="s">
        <v>146</v>
      </c>
      <c r="F2" s="24" t="s">
        <v>238</v>
      </c>
      <c r="G2" s="24" t="s">
        <v>121</v>
      </c>
      <c r="H2" s="24" t="s">
        <v>122</v>
      </c>
      <c r="I2" s="24" t="s">
        <v>121</v>
      </c>
      <c r="J2" s="24" t="s">
        <v>122</v>
      </c>
      <c r="K2" s="100"/>
      <c r="L2" s="115" t="s">
        <v>234</v>
      </c>
      <c r="M2" s="115" t="s">
        <v>235</v>
      </c>
      <c r="N2" s="115" t="s">
        <v>236</v>
      </c>
      <c r="O2" s="115" t="s">
        <v>237</v>
      </c>
      <c r="Q2" s="64" t="s">
        <v>123</v>
      </c>
      <c r="R2" s="29"/>
      <c r="S2" s="29" t="str">
        <f>INDEX($C$1:$J$5,2,MATCH(S$1,$C$1:$J$1,0))</f>
        <v>阿飞</v>
      </c>
      <c r="T2" s="29" t="str">
        <f t="shared" ref="T2:Z2" si="0">INDEX($C$1:$J$5,2,MATCH(T$1,$C$1:$J$1,0))</f>
        <v>洪七公</v>
      </c>
      <c r="U2" s="29" t="str">
        <f t="shared" si="0"/>
        <v>东方不败</v>
      </c>
      <c r="V2" s="29" t="str">
        <f t="shared" si="0"/>
        <v>欧阳峰</v>
      </c>
      <c r="W2" s="29" t="str">
        <f t="shared" si="0"/>
        <v>荆无命</v>
      </c>
      <c r="X2" s="29" t="str">
        <f t="shared" si="0"/>
        <v>张无忌</v>
      </c>
      <c r="Y2" s="29" t="str">
        <f t="shared" si="0"/>
        <v>荆无命</v>
      </c>
      <c r="Z2" s="29" t="str">
        <f t="shared" si="0"/>
        <v>张无忌</v>
      </c>
      <c r="AC2" s="39"/>
      <c r="AD2" s="39"/>
      <c r="AE2" s="39"/>
      <c r="AF2" s="39"/>
      <c r="AG2" s="81"/>
    </row>
    <row r="3" spans="1:33">
      <c r="A3" s="116"/>
      <c r="B3" s="6" t="s">
        <v>239</v>
      </c>
      <c r="C3" s="23">
        <v>1833</v>
      </c>
      <c r="D3" s="23">
        <v>1797</v>
      </c>
      <c r="E3" s="23">
        <v>1361</v>
      </c>
      <c r="F3" s="23">
        <v>1521</v>
      </c>
      <c r="G3" s="23">
        <v>1719</v>
      </c>
      <c r="H3" s="23">
        <v>1430</v>
      </c>
      <c r="I3" s="23">
        <v>1719</v>
      </c>
      <c r="J3" s="23">
        <v>1430</v>
      </c>
      <c r="K3" s="101"/>
      <c r="L3" s="23">
        <v>1</v>
      </c>
      <c r="M3" s="107">
        <v>0</v>
      </c>
      <c r="N3" s="107">
        <v>0</v>
      </c>
      <c r="O3" s="107">
        <v>0</v>
      </c>
      <c r="Q3" s="64">
        <f>血战等级!J5</f>
        <v>80</v>
      </c>
      <c r="R3" s="29" t="s">
        <v>239</v>
      </c>
      <c r="S3" s="31">
        <f>INDEX($C$1:$J$5,3,MATCH(S$1,$C$1:$J$1,0))*(1+M3*0.01)</f>
        <v>1833</v>
      </c>
      <c r="T3" s="31">
        <f>INDEX($C$1:$J$5,3,MATCH(T$1,$C$1:$J$1,0))*(1+M3*0.01)</f>
        <v>1797</v>
      </c>
      <c r="U3" s="31">
        <f>INDEX($C$1:$J$5,3,MATCH(U$1,$C$1:$J$1,0))*(1+M3*0.01)</f>
        <v>1361</v>
      </c>
      <c r="V3" s="31">
        <f>INDEX($C$1:$J$5,3,MATCH(V$1,$C$1:$J$1,0))*(1+M3*0.01)</f>
        <v>1521</v>
      </c>
      <c r="W3" s="31">
        <f>INDEX($C$1:$J$5,3,MATCH(W$1,$C$1:$J$1,0))*(1+M3*0.01)</f>
        <v>1719</v>
      </c>
      <c r="X3" s="31">
        <f>INDEX($C$1:$J$5,3,MATCH(X$1,$C$1:$J$1,0))*(1+M3*0.01)</f>
        <v>1430</v>
      </c>
      <c r="Y3" s="31">
        <f>INDEX($C$1:$J$5,3,MATCH(Y$1,$C$1:$J$1,0))*(1+M3*0.01)</f>
        <v>1719</v>
      </c>
      <c r="Z3" s="31">
        <f>INDEX($C$1:$J$5,3,MATCH(Z$1,$C$1:$J$1,0))*(1+M3*0.01)</f>
        <v>1430</v>
      </c>
      <c r="AC3" s="39"/>
      <c r="AD3" s="39"/>
      <c r="AE3" s="39"/>
      <c r="AF3" s="39"/>
      <c r="AG3" s="81"/>
    </row>
    <row r="4" spans="1:33">
      <c r="A4" s="116"/>
      <c r="B4" s="6" t="s">
        <v>164</v>
      </c>
      <c r="C4" s="23">
        <v>1356</v>
      </c>
      <c r="D4" s="23">
        <v>1349</v>
      </c>
      <c r="E4" s="23">
        <v>1376</v>
      </c>
      <c r="F4" s="23">
        <v>1203</v>
      </c>
      <c r="G4" s="23">
        <v>1144</v>
      </c>
      <c r="H4" s="23">
        <v>982</v>
      </c>
      <c r="I4" s="23">
        <v>1144</v>
      </c>
      <c r="J4" s="23">
        <v>982</v>
      </c>
      <c r="K4" s="101"/>
      <c r="L4" s="102"/>
      <c r="M4" s="102"/>
      <c r="N4" s="102"/>
      <c r="O4" s="102"/>
      <c r="Q4" s="42"/>
      <c r="R4" s="29" t="s">
        <v>164</v>
      </c>
      <c r="S4" s="31">
        <f>INDEX($C$1:$J$5,4,MATCH(S$1,$C$1:$J$1,0))*(1+N3*0.01)</f>
        <v>1356</v>
      </c>
      <c r="T4" s="31">
        <f>INDEX($C$1:$J$5,4,MATCH(T$1,$C$1:$J$1,0))*(1+N3*0.01)</f>
        <v>1349</v>
      </c>
      <c r="U4" s="31">
        <f>INDEX($C$1:$J$5,4,MATCH(U$1,$C$1:$J$1,0))*(1+N3*0.01)</f>
        <v>1376</v>
      </c>
      <c r="V4" s="31">
        <f>INDEX($C$1:$J$5,4,MATCH(V$1,$C$1:$J$1,0))*(1+N3*0.01)</f>
        <v>1203</v>
      </c>
      <c r="W4" s="31">
        <f>INDEX($C$1:$J$5,4,MATCH(W$1,$C$1:$J$1,0))*(1+N3*0.01)</f>
        <v>1144</v>
      </c>
      <c r="X4" s="31">
        <f>INDEX($C$1:$J$5,4,MATCH(X$1,$C$1:$J$1,0))*(1+N3*0.01)</f>
        <v>982</v>
      </c>
      <c r="Y4" s="31">
        <f>INDEX($C$1:$J$5,4,MATCH(Y$1,$C$1:$J$1,0))*(1+N3*0.01)</f>
        <v>1144</v>
      </c>
      <c r="Z4" s="31">
        <f>INDEX($C$1:$J$5,4,MATCH(Z$1,$C$1:$J$1,0))*(1+N3*0.01)</f>
        <v>982</v>
      </c>
      <c r="AC4" s="39"/>
      <c r="AD4" s="39"/>
      <c r="AE4" s="39"/>
      <c r="AF4" s="39"/>
      <c r="AG4" s="81"/>
    </row>
    <row r="5" spans="1:33">
      <c r="A5" s="116"/>
      <c r="B5" s="6" t="s">
        <v>124</v>
      </c>
      <c r="C5" s="23">
        <v>531</v>
      </c>
      <c r="D5" s="23">
        <v>1031</v>
      </c>
      <c r="E5" s="23">
        <v>525</v>
      </c>
      <c r="F5" s="23">
        <v>822</v>
      </c>
      <c r="G5" s="23">
        <v>307</v>
      </c>
      <c r="H5" s="23">
        <v>785</v>
      </c>
      <c r="I5" s="23">
        <v>307</v>
      </c>
      <c r="J5" s="23">
        <v>785</v>
      </c>
      <c r="K5" s="101"/>
      <c r="L5" s="102"/>
      <c r="M5" s="102"/>
      <c r="N5" s="102"/>
      <c r="O5" s="102"/>
      <c r="Q5" s="42"/>
      <c r="R5" s="29" t="s">
        <v>124</v>
      </c>
      <c r="S5" s="31">
        <f>INDEX($C$1:$J$5,5,MATCH(S$1,$C$1:$J$1,0))*(1+O3*0.01)</f>
        <v>531</v>
      </c>
      <c r="T5" s="31">
        <f>INDEX($C$1:$J$5,5,MATCH(T$1,$C$1:$J$1,0))*(1+O3*0.01)</f>
        <v>1031</v>
      </c>
      <c r="U5" s="31">
        <f>INDEX($C$1:$J$5,5,MATCH(U$1,$C$1:$J$1,0))*(1+O3*0.01)</f>
        <v>525</v>
      </c>
      <c r="V5" s="31">
        <f>INDEX($C$1:$J$5,5,MATCH(V$1,$C$1:$J$1,0))*(1+O3*0.01)</f>
        <v>822</v>
      </c>
      <c r="W5" s="31">
        <f>INDEX($C$1:$J$5,5,MATCH(W$1,$C$1:$J$1,0))*(1+O3*0.01)</f>
        <v>307</v>
      </c>
      <c r="X5" s="31">
        <f>INDEX($C$1:$J$5,5,MATCH(X$1,$C$1:$J$1,0))*(1+O3*0.01)</f>
        <v>785</v>
      </c>
      <c r="Y5" s="31">
        <f>INDEX($C$1:$J$5,5,MATCH(Y$1,$C$1:$J$1,0))*(1+O3*0.01)</f>
        <v>307</v>
      </c>
      <c r="Z5" s="31">
        <f>INDEX($C$1:$J$5,5,MATCH(Z$1,$C$1:$J$1,0))*(1+O3*0.01)</f>
        <v>785</v>
      </c>
      <c r="AC5" s="39"/>
      <c r="AD5" s="39"/>
      <c r="AE5" s="39"/>
      <c r="AF5" s="39"/>
      <c r="AG5" s="81"/>
    </row>
    <row r="6" spans="1:33">
      <c r="A6" s="116"/>
      <c r="B6" s="103"/>
      <c r="C6" s="40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42"/>
      <c r="R6" s="29"/>
      <c r="S6" s="31"/>
      <c r="T6" s="31"/>
      <c r="U6" s="31"/>
      <c r="V6" s="31"/>
      <c r="W6" s="31"/>
      <c r="X6" s="31"/>
      <c r="Y6" s="31"/>
      <c r="Z6" s="31"/>
      <c r="AC6" s="39"/>
      <c r="AD6" s="39"/>
      <c r="AE6" s="39"/>
      <c r="AF6" s="39"/>
      <c r="AG6" s="81"/>
    </row>
    <row r="7" spans="1:33">
      <c r="A7" s="39"/>
      <c r="B7" s="29"/>
      <c r="C7" s="40"/>
      <c r="D7" s="29"/>
      <c r="E7" s="29"/>
      <c r="F7" s="29"/>
      <c r="G7" s="29"/>
      <c r="H7" s="20"/>
      <c r="I7" s="29"/>
      <c r="J7" s="29"/>
      <c r="K7" s="29"/>
      <c r="Q7" s="42"/>
      <c r="R7" s="42"/>
      <c r="S7" s="42"/>
      <c r="T7" s="42"/>
      <c r="U7" s="42"/>
      <c r="V7" s="42"/>
      <c r="W7" s="42"/>
      <c r="X7" s="43"/>
      <c r="Y7" s="43"/>
      <c r="Z7" s="43"/>
      <c r="AA7" s="43"/>
      <c r="AB7" s="42"/>
      <c r="AC7" s="42"/>
      <c r="AD7" s="42"/>
      <c r="AE7" s="42"/>
      <c r="AF7" s="42"/>
      <c r="AG7" s="82"/>
    </row>
    <row r="8" spans="1:33">
      <c r="A8" s="173" t="s">
        <v>165</v>
      </c>
      <c r="B8" s="174"/>
      <c r="C8" s="174"/>
      <c r="D8" s="174"/>
      <c r="E8" s="174"/>
      <c r="F8" s="174"/>
      <c r="G8" s="174"/>
      <c r="H8" s="174"/>
      <c r="I8" s="175"/>
      <c r="J8" s="83"/>
      <c r="K8" s="83"/>
      <c r="L8" s="83"/>
      <c r="M8" s="83"/>
      <c r="N8" s="83"/>
      <c r="O8" s="83"/>
      <c r="P8" s="83"/>
      <c r="Q8" s="164" t="s">
        <v>111</v>
      </c>
      <c r="R8" s="165"/>
      <c r="S8" s="165"/>
      <c r="T8" s="165"/>
      <c r="U8" s="165"/>
      <c r="V8" s="165"/>
      <c r="W8" s="165"/>
      <c r="X8" s="166"/>
      <c r="Y8" s="164" t="s">
        <v>240</v>
      </c>
      <c r="Z8" s="165"/>
      <c r="AA8" s="165"/>
      <c r="AB8" s="165"/>
      <c r="AC8" s="166"/>
      <c r="AD8" s="164" t="s">
        <v>165</v>
      </c>
      <c r="AE8" s="165"/>
      <c r="AF8" s="165"/>
      <c r="AG8" s="166"/>
    </row>
    <row r="9" spans="1:33" s="110" customFormat="1">
      <c r="A9" s="76"/>
      <c r="B9" s="77" t="s">
        <v>31</v>
      </c>
      <c r="C9" s="77" t="s">
        <v>65</v>
      </c>
      <c r="D9" s="24" t="s">
        <v>241</v>
      </c>
      <c r="E9" s="24" t="s">
        <v>166</v>
      </c>
      <c r="F9" s="78" t="s">
        <v>113</v>
      </c>
      <c r="G9" s="79" t="s">
        <v>114</v>
      </c>
      <c r="H9" s="80" t="s">
        <v>167</v>
      </c>
      <c r="I9" s="77" t="s">
        <v>115</v>
      </c>
      <c r="J9" s="77"/>
      <c r="K9" s="77"/>
      <c r="L9" s="77"/>
      <c r="M9" s="77"/>
      <c r="N9" s="77"/>
      <c r="O9" s="77"/>
      <c r="P9" s="77"/>
      <c r="Q9" s="37" t="s">
        <v>33</v>
      </c>
      <c r="R9" s="37" t="s">
        <v>168</v>
      </c>
      <c r="S9" s="37" t="s">
        <v>35</v>
      </c>
      <c r="T9" s="37" t="s">
        <v>169</v>
      </c>
      <c r="U9" s="37" t="s">
        <v>37</v>
      </c>
      <c r="V9" s="37" t="s">
        <v>116</v>
      </c>
      <c r="W9" s="37" t="s">
        <v>170</v>
      </c>
      <c r="X9" s="37" t="s">
        <v>117</v>
      </c>
      <c r="Y9" s="37" t="s">
        <v>171</v>
      </c>
      <c r="Z9" s="37" t="s">
        <v>118</v>
      </c>
      <c r="AA9" s="37" t="s">
        <v>172</v>
      </c>
      <c r="AB9" s="37" t="s">
        <v>242</v>
      </c>
      <c r="AC9" s="37" t="s">
        <v>43</v>
      </c>
      <c r="AD9" s="37" t="s">
        <v>191</v>
      </c>
      <c r="AE9" s="37" t="s">
        <v>173</v>
      </c>
      <c r="AF9" s="37" t="s">
        <v>119</v>
      </c>
      <c r="AG9" s="37" t="s">
        <v>174</v>
      </c>
    </row>
    <row r="10" spans="1:33" ht="13.5" customHeight="1">
      <c r="A10" s="151" t="s">
        <v>146</v>
      </c>
      <c r="B10" s="46">
        <v>1</v>
      </c>
      <c r="C10" s="47" t="s">
        <v>146</v>
      </c>
      <c r="D10" s="46">
        <f t="shared" ref="D10:D73" si="1">AD10</f>
        <v>950.4</v>
      </c>
      <c r="E10" s="48">
        <f>S$3</f>
        <v>1833</v>
      </c>
      <c r="F10" s="46">
        <f>IF($S$4-AF10&lt;0,1,$S$4-AF10)</f>
        <v>1047.5999999999999</v>
      </c>
      <c r="G10" s="46">
        <f>IF(AE10-$S$5&lt;0,1,AE10-$S$5)</f>
        <v>1162.8</v>
      </c>
      <c r="H10" s="49">
        <f>IF(D10-F10&lt;0,1,IF(E10-G10&lt;0,-1,IF(D10-F10*2&lt;0,2,IF(E10-G10*2&lt;0,-2,IF(D10-F10*3&lt;0,3,IF(E10-G10*3&lt;0,-3,IF(D10-F10*4&lt;0,4,IF(E10-G10*4&lt;0,-4,-9))))))))</f>
        <v>1</v>
      </c>
      <c r="I10" s="46">
        <f>E10-(ROUNDUP(D10/F10,0)-1)*G10</f>
        <v>1833</v>
      </c>
      <c r="J10" s="46"/>
      <c r="K10" s="46"/>
      <c r="L10" s="46"/>
      <c r="M10" s="46"/>
      <c r="N10" s="46"/>
      <c r="O10" s="46"/>
      <c r="P10" s="46"/>
      <c r="Q10" s="52" t="s">
        <v>142</v>
      </c>
      <c r="R10" s="52">
        <v>6</v>
      </c>
      <c r="S10" s="52">
        <v>156</v>
      </c>
      <c r="T10" s="52">
        <v>160</v>
      </c>
      <c r="U10" s="53">
        <v>190</v>
      </c>
      <c r="V10" s="52">
        <v>52</v>
      </c>
      <c r="W10" s="52">
        <v>300</v>
      </c>
      <c r="X10" s="53">
        <f t="shared" ref="X10:X56" si="2">W10+V10+U10+T10</f>
        <v>702</v>
      </c>
      <c r="Y10" s="54">
        <v>8</v>
      </c>
      <c r="Z10" s="55">
        <v>9.5</v>
      </c>
      <c r="AA10" s="54">
        <v>2.6</v>
      </c>
      <c r="AB10" s="54">
        <v>8</v>
      </c>
      <c r="AC10" s="54">
        <f t="shared" ref="AC10:AC18" si="3">AB10+AA10+Z10+Y10</f>
        <v>28.1</v>
      </c>
      <c r="AD10" s="56">
        <f t="shared" ref="AD10:AD17" si="4">ROUND(T10+Y10*($Q$3-1),0)*1.2</f>
        <v>950.4</v>
      </c>
      <c r="AE10" s="57">
        <f>ROUND(U10+Z10*($Q$3-1),0)*1.8</f>
        <v>1693.8</v>
      </c>
      <c r="AF10" s="56">
        <f>ROUND(V10+AA10*($Q$3-1),0)*1.2</f>
        <v>308.39999999999998</v>
      </c>
      <c r="AG10" s="56">
        <f t="shared" ref="AG10:AG56" si="5">ROUND(W10+AB10*($Q$3-1),0)</f>
        <v>932</v>
      </c>
    </row>
    <row r="11" spans="1:33">
      <c r="A11" s="152"/>
      <c r="B11" s="46">
        <v>2</v>
      </c>
      <c r="C11" s="46" t="s">
        <v>244</v>
      </c>
      <c r="D11" s="46">
        <f t="shared" si="1"/>
        <v>902.4</v>
      </c>
      <c r="E11" s="48">
        <f>T$3</f>
        <v>1797</v>
      </c>
      <c r="F11" s="46">
        <f>IF($T$4-AF11&lt;0,1,$T$4-AF11)</f>
        <v>917</v>
      </c>
      <c r="G11" s="46">
        <f>IF(AE11-$T$5&lt;0,1,AE11-$T$5)</f>
        <v>1</v>
      </c>
      <c r="H11" s="49">
        <f>IF(E11-G11&lt;0,-1,IF(D11-F11&lt;0,1,IF(E11-G11*2&lt;0,-2,IF(D11-F11*2&lt;0,2,IF(E11-G11*3&lt;0,-3,IF(D11-F11*3&lt;0,3,IF(E11-G11*4&lt;0,-4,-9)))))))</f>
        <v>1</v>
      </c>
      <c r="I11" s="46">
        <f>E11-ROUNDUP(D11/F11,0)*G11</f>
        <v>1796</v>
      </c>
      <c r="J11" s="46"/>
      <c r="K11" s="46"/>
      <c r="L11" s="46"/>
      <c r="M11" s="46"/>
      <c r="N11" s="46"/>
      <c r="O11" s="46"/>
      <c r="P11" s="46"/>
      <c r="Q11" s="52" t="s">
        <v>125</v>
      </c>
      <c r="R11" s="52">
        <v>4</v>
      </c>
      <c r="S11" s="52">
        <v>128</v>
      </c>
      <c r="T11" s="52">
        <v>120</v>
      </c>
      <c r="U11" s="52">
        <v>73</v>
      </c>
      <c r="V11" s="52">
        <v>60</v>
      </c>
      <c r="W11" s="52">
        <v>120</v>
      </c>
      <c r="X11" s="52">
        <f t="shared" si="2"/>
        <v>373</v>
      </c>
      <c r="Y11" s="54">
        <v>8</v>
      </c>
      <c r="Z11" s="54">
        <v>4.9000000000000004</v>
      </c>
      <c r="AA11" s="54">
        <v>3.8</v>
      </c>
      <c r="AB11" s="54">
        <v>8</v>
      </c>
      <c r="AC11" s="54">
        <f t="shared" si="3"/>
        <v>24.700000000000003</v>
      </c>
      <c r="AD11" s="56">
        <f t="shared" si="4"/>
        <v>902.4</v>
      </c>
      <c r="AE11" s="56">
        <f>ROUND(U11+Z11*($Q$3-1),0)*1.8</f>
        <v>828</v>
      </c>
      <c r="AF11" s="56">
        <f>ROUND(V11+AA11*($Q$3-1),0)*1.2</f>
        <v>432</v>
      </c>
      <c r="AG11" s="56">
        <f t="shared" si="5"/>
        <v>752</v>
      </c>
    </row>
    <row r="12" spans="1:33">
      <c r="A12" s="152"/>
      <c r="B12" s="46">
        <v>3</v>
      </c>
      <c r="C12" s="46" t="s">
        <v>6</v>
      </c>
      <c r="D12" s="46">
        <f t="shared" si="1"/>
        <v>807.6</v>
      </c>
      <c r="E12" s="48">
        <f>U$3</f>
        <v>1361</v>
      </c>
      <c r="F12" s="46">
        <f>IF($U$4-AF12&lt;0,1,$U$4-AF12)</f>
        <v>836</v>
      </c>
      <c r="G12" s="46">
        <f>IF(AE12-$U$5&lt;0,1,AE12-$U$5)</f>
        <v>285</v>
      </c>
      <c r="H12" s="49">
        <f>IF(D12-F12&lt;0,1,IF(E12-G12&lt;0,-1,IF(D12-F12*2&lt;0,2,IF(E12-G12*2&lt;0,-2,IF(D12-F12*3&lt;0,3,IF(E12-G12*3&lt;0,-3,IF(D12-F12*4&lt;0,4,IF(E12-G12*4&lt;0,-4,-9))))))))</f>
        <v>1</v>
      </c>
      <c r="I12" s="46">
        <f>E12-(ROUNDUP(D12/F12,0)-1)*G12</f>
        <v>1361</v>
      </c>
      <c r="J12" s="46"/>
      <c r="K12" s="46"/>
      <c r="L12" s="46"/>
      <c r="M12" s="46"/>
      <c r="N12" s="46"/>
      <c r="O12" s="46"/>
      <c r="P12" s="46"/>
      <c r="Q12" s="52" t="s">
        <v>54</v>
      </c>
      <c r="R12" s="52">
        <v>4</v>
      </c>
      <c r="S12" s="52">
        <v>120</v>
      </c>
      <c r="T12" s="52">
        <v>120</v>
      </c>
      <c r="U12" s="52">
        <v>110</v>
      </c>
      <c r="V12" s="53">
        <v>110</v>
      </c>
      <c r="W12" s="52">
        <v>150</v>
      </c>
      <c r="X12" s="52">
        <f t="shared" si="2"/>
        <v>490</v>
      </c>
      <c r="Y12" s="54">
        <v>7</v>
      </c>
      <c r="Z12" s="54">
        <v>4.3</v>
      </c>
      <c r="AA12" s="54">
        <v>4.3</v>
      </c>
      <c r="AB12" s="54">
        <v>7</v>
      </c>
      <c r="AC12" s="54">
        <f t="shared" si="3"/>
        <v>22.6</v>
      </c>
      <c r="AD12" s="56">
        <f t="shared" si="4"/>
        <v>807.6</v>
      </c>
      <c r="AE12" s="56">
        <f>ROUND(U12+Z12*($Q$3-1),0)*1.8</f>
        <v>810</v>
      </c>
      <c r="AF12" s="56">
        <f>ROUND(V12+AA12*($Q$3-1),0)*1.2</f>
        <v>540</v>
      </c>
      <c r="AG12" s="56">
        <f t="shared" si="5"/>
        <v>703</v>
      </c>
    </row>
    <row r="13" spans="1:33">
      <c r="A13" s="152"/>
      <c r="B13" s="46">
        <v>4</v>
      </c>
      <c r="C13" s="47" t="s">
        <v>120</v>
      </c>
      <c r="D13" s="46">
        <f t="shared" si="1"/>
        <v>1371.6</v>
      </c>
      <c r="E13" s="48">
        <f>V$3</f>
        <v>1521</v>
      </c>
      <c r="F13" s="46">
        <f>IF($V$4-AF13&lt;0,1,$V$4-AF13)</f>
        <v>940.2</v>
      </c>
      <c r="G13" s="46">
        <f>IF(AE13-$V$5&lt;0,1,AE13-$V$5)</f>
        <v>503.3760000000002</v>
      </c>
      <c r="H13" s="49">
        <f>IF(E13-G13&lt;0,-1,IF(D13-F13&lt;0,1,IF(E13-G13*2&lt;0,-2,IF(D13-F13*2&lt;0,2,IF(E13-G13*3&lt;0,-3,IF(D13-F13*3&lt;0,3,IF(E13-G13*4&lt;0,-4,-9)))))))</f>
        <v>2</v>
      </c>
      <c r="I13" s="46">
        <f>E13-ROUNDUP(D13/F13,0)*G13</f>
        <v>514.24799999999959</v>
      </c>
      <c r="J13" s="46"/>
      <c r="K13" s="46"/>
      <c r="L13" s="46"/>
      <c r="M13" s="46"/>
      <c r="N13" s="46"/>
      <c r="O13" s="46"/>
      <c r="P13" s="46"/>
      <c r="Q13" s="52" t="s">
        <v>161</v>
      </c>
      <c r="R13" s="52">
        <v>5</v>
      </c>
      <c r="S13" s="52">
        <v>112</v>
      </c>
      <c r="T13" s="52">
        <v>195</v>
      </c>
      <c r="U13" s="53">
        <v>150</v>
      </c>
      <c r="V13" s="52">
        <v>54</v>
      </c>
      <c r="W13" s="52">
        <v>0</v>
      </c>
      <c r="X13" s="52">
        <f t="shared" si="2"/>
        <v>399</v>
      </c>
      <c r="Y13" s="55">
        <v>12</v>
      </c>
      <c r="Z13" s="55">
        <v>7.0603999999999996</v>
      </c>
      <c r="AA13" s="54">
        <v>2.0857000000000001</v>
      </c>
      <c r="AB13" s="54"/>
      <c r="AC13" s="54">
        <f t="shared" si="3"/>
        <v>21.146100000000001</v>
      </c>
      <c r="AD13" s="56">
        <f t="shared" si="4"/>
        <v>1371.6</v>
      </c>
      <c r="AE13" s="57">
        <f>ROUND(U13+Z13*($Q$3-1),0)*1.8*1.04</f>
        <v>1325.3760000000002</v>
      </c>
      <c r="AF13" s="56">
        <f>ROUND(V13+AA13*($Q$3-1),0)*1.2</f>
        <v>262.8</v>
      </c>
      <c r="AG13" s="56">
        <f t="shared" si="5"/>
        <v>0</v>
      </c>
    </row>
    <row r="14" spans="1:33">
      <c r="A14" s="152"/>
      <c r="B14" s="46">
        <v>5</v>
      </c>
      <c r="C14" s="47" t="s">
        <v>126</v>
      </c>
      <c r="D14" s="46">
        <f t="shared" si="1"/>
        <v>878.4</v>
      </c>
      <c r="E14" s="48">
        <f>W$3</f>
        <v>1719</v>
      </c>
      <c r="F14" s="46">
        <f>IF($W$4-AF14&lt;0,1,$W$4-AF14)</f>
        <v>441.76</v>
      </c>
      <c r="G14" s="46">
        <f>IF(AE14-$W$5&lt;0,1,AE14-$W$5)</f>
        <v>1</v>
      </c>
      <c r="H14" s="49">
        <f>IF(D14-F14&lt;0,1,IF(E14-G14&lt;0,-1,IF(D14-F14*2&lt;0,2,IF(E14-G14*2&lt;0,-2,IF(D14-F14*3&lt;0,3,IF(E14-G14*3&lt;0,-3,IF(D14-F14*4&lt;0,4,IF(E14-G14*4&lt;0,-4,-9))))))))</f>
        <v>2</v>
      </c>
      <c r="I14" s="46">
        <f>E14-(ROUNDUP(D14/F14,0)-1)*G14</f>
        <v>1718</v>
      </c>
      <c r="J14" s="46"/>
      <c r="K14" s="46"/>
      <c r="L14" s="46"/>
      <c r="M14" s="46"/>
      <c r="N14" s="46"/>
      <c r="O14" s="46"/>
      <c r="P14" s="46"/>
      <c r="Q14" s="52" t="s">
        <v>153</v>
      </c>
      <c r="R14" s="52">
        <v>5</v>
      </c>
      <c r="S14" s="52">
        <v>124</v>
      </c>
      <c r="T14" s="52">
        <v>100</v>
      </c>
      <c r="U14" s="52">
        <v>1</v>
      </c>
      <c r="V14" s="53">
        <v>100</v>
      </c>
      <c r="W14" s="52">
        <v>120</v>
      </c>
      <c r="X14" s="52">
        <f t="shared" si="2"/>
        <v>321</v>
      </c>
      <c r="Y14" s="54">
        <v>8</v>
      </c>
      <c r="Z14" s="54"/>
      <c r="AA14" s="55">
        <v>5.4726999999999997</v>
      </c>
      <c r="AB14" s="54">
        <v>9</v>
      </c>
      <c r="AC14" s="54">
        <f t="shared" si="3"/>
        <v>22.4727</v>
      </c>
      <c r="AD14" s="56">
        <f t="shared" si="4"/>
        <v>878.4</v>
      </c>
      <c r="AE14" s="56">
        <f t="shared" ref="AE14:AE41" si="6">ROUND(U14+Z14*($Q$3-1),0)*1.8</f>
        <v>1.8</v>
      </c>
      <c r="AF14" s="57">
        <f>ROUND(V14+AA14*($Q$3-1),0)*1.2*1.1</f>
        <v>702.24</v>
      </c>
      <c r="AG14" s="56">
        <f t="shared" si="5"/>
        <v>831</v>
      </c>
    </row>
    <row r="15" spans="1:33">
      <c r="A15" s="152"/>
      <c r="B15" s="46">
        <v>6</v>
      </c>
      <c r="C15" s="46" t="s">
        <v>29</v>
      </c>
      <c r="D15" s="46">
        <f t="shared" si="1"/>
        <v>1188</v>
      </c>
      <c r="E15" s="48">
        <f>X$3</f>
        <v>1430</v>
      </c>
      <c r="F15" s="46">
        <f>IF($X$4-AF15&lt;0,1,$X$4-AF15)</f>
        <v>684.40000000000009</v>
      </c>
      <c r="G15" s="46">
        <f>IF(AE15-$X$5&lt;0,1,AE15-$X$5)</f>
        <v>426.40000000000009</v>
      </c>
      <c r="H15" s="49">
        <f>IF(E15-G15&lt;0,-1,IF(D15-F15&lt;0,1,IF(E15-G15*2&lt;0,-2,IF(D15-F15*2&lt;0,2,IF(E15-G15*3&lt;0,-3,IF(D15-F15*3&lt;0,3,IF(E15-G15*4&lt;0,-4,-9)))))))</f>
        <v>2</v>
      </c>
      <c r="I15" s="46">
        <f>E15-ROUNDUP(D15/F15,0)*G15</f>
        <v>577.19999999999982</v>
      </c>
      <c r="J15" s="46"/>
      <c r="K15" s="46"/>
      <c r="L15" s="46"/>
      <c r="M15" s="46"/>
      <c r="N15" s="46"/>
      <c r="O15" s="46"/>
      <c r="P15" s="46"/>
      <c r="Q15" s="52" t="s">
        <v>54</v>
      </c>
      <c r="R15" s="52">
        <v>5</v>
      </c>
      <c r="S15" s="52">
        <v>164</v>
      </c>
      <c r="T15" s="52">
        <v>200</v>
      </c>
      <c r="U15" s="52">
        <v>136</v>
      </c>
      <c r="V15" s="52">
        <v>50</v>
      </c>
      <c r="W15" s="53">
        <v>360</v>
      </c>
      <c r="X15" s="53">
        <f t="shared" si="2"/>
        <v>746</v>
      </c>
      <c r="Y15" s="55">
        <v>10</v>
      </c>
      <c r="Z15" s="55">
        <v>6.8</v>
      </c>
      <c r="AA15" s="54">
        <v>2.5</v>
      </c>
      <c r="AB15" s="54">
        <v>10</v>
      </c>
      <c r="AC15" s="54">
        <f t="shared" si="3"/>
        <v>29.3</v>
      </c>
      <c r="AD15" s="56">
        <f t="shared" si="4"/>
        <v>1188</v>
      </c>
      <c r="AE15" s="56">
        <f t="shared" si="6"/>
        <v>1211.4000000000001</v>
      </c>
      <c r="AF15" s="56">
        <f t="shared" ref="AF15:AF25" si="7">ROUND(V15+AA15*($Q$3-1),0)*1.2</f>
        <v>297.59999999999997</v>
      </c>
      <c r="AG15" s="56">
        <f t="shared" si="5"/>
        <v>1150</v>
      </c>
    </row>
    <row r="16" spans="1:33">
      <c r="A16" s="152"/>
      <c r="B16" s="46">
        <v>7</v>
      </c>
      <c r="C16" s="47" t="s">
        <v>62</v>
      </c>
      <c r="D16" s="46">
        <f t="shared" si="1"/>
        <v>1118.3999999999999</v>
      </c>
      <c r="E16" s="48">
        <f>Y$3</f>
        <v>1719</v>
      </c>
      <c r="F16" s="46">
        <f>IF($Y$4-AF16&lt;0,1,$Y$4-AF16)</f>
        <v>1142.8</v>
      </c>
      <c r="G16" s="46">
        <f>IF(AE16-$Y$5&lt;0,1,AE16-$Y$5)</f>
        <v>1345.4</v>
      </c>
      <c r="H16" s="49">
        <f>IF(D16-F16&lt;0,1,IF(E16-G16&lt;0,-1,IF(D16-F16*2&lt;0,2,IF(E16-G16*2&lt;0,-2,IF(D16-F16*3&lt;0,3,IF(E16-G16*3&lt;0,-3,IF(D16-F16*4&lt;0,4,IF(E16-G16*4&lt;0,-4,-9))))))))</f>
        <v>1</v>
      </c>
      <c r="I16" s="46">
        <f>E16-(ROUNDUP(D16/F16,0)-1)*G16</f>
        <v>1719</v>
      </c>
      <c r="J16" s="46"/>
      <c r="K16" s="46"/>
      <c r="L16" s="46"/>
      <c r="M16" s="46"/>
      <c r="N16" s="46"/>
      <c r="O16" s="46"/>
      <c r="P16" s="46"/>
      <c r="Q16" s="52" t="s">
        <v>54</v>
      </c>
      <c r="R16" s="52">
        <v>5</v>
      </c>
      <c r="S16" s="52">
        <v>180</v>
      </c>
      <c r="T16" s="53">
        <v>300</v>
      </c>
      <c r="U16" s="53">
        <v>200</v>
      </c>
      <c r="V16" s="52">
        <v>1</v>
      </c>
      <c r="W16" s="53">
        <v>360</v>
      </c>
      <c r="X16" s="53">
        <f t="shared" si="2"/>
        <v>861</v>
      </c>
      <c r="Y16" s="54">
        <v>8</v>
      </c>
      <c r="Z16" s="55">
        <v>9.0832999999999995</v>
      </c>
      <c r="AA16" s="54"/>
      <c r="AB16" s="55">
        <v>15</v>
      </c>
      <c r="AC16" s="55">
        <f t="shared" si="3"/>
        <v>32.083300000000001</v>
      </c>
      <c r="AD16" s="56">
        <f t="shared" si="4"/>
        <v>1118.3999999999999</v>
      </c>
      <c r="AE16" s="57">
        <f t="shared" si="6"/>
        <v>1652.4</v>
      </c>
      <c r="AF16" s="56">
        <f t="shared" si="7"/>
        <v>1.2</v>
      </c>
      <c r="AG16" s="56">
        <f t="shared" si="5"/>
        <v>1545</v>
      </c>
    </row>
    <row r="17" spans="1:33">
      <c r="A17" s="153"/>
      <c r="B17" s="46">
        <v>8</v>
      </c>
      <c r="C17" s="46" t="s">
        <v>204</v>
      </c>
      <c r="D17" s="46">
        <f t="shared" si="1"/>
        <v>1023.5999999999999</v>
      </c>
      <c r="E17" s="48">
        <f>Z$3</f>
        <v>1430</v>
      </c>
      <c r="F17" s="46">
        <f>IF($Z$4-AF17&lt;0,1,$Z$4-AF17)</f>
        <v>538</v>
      </c>
      <c r="G17" s="46">
        <f>IF(AE17-$Z$5&lt;0,1,AE17-$Z$5)</f>
        <v>323.79999999999995</v>
      </c>
      <c r="H17" s="49">
        <f>IF(E17-G17&lt;0,-1,IF(D17-F17&lt;0,1,IF(E17-G17*2&lt;0,-2,IF(D17-F17*2&lt;0,2,IF(E17-G17*3&lt;0,-3,IF(D17-F17*3&lt;0,3,IF(E17-G17*4&lt;0,-4,-9)))))))</f>
        <v>2</v>
      </c>
      <c r="I17" s="46">
        <f>E17-ROUNDUP(D17/F17,0)*G17</f>
        <v>782.40000000000009</v>
      </c>
      <c r="J17" s="46"/>
      <c r="K17" s="46"/>
      <c r="L17" s="46"/>
      <c r="M17" s="46"/>
      <c r="N17" s="46"/>
      <c r="O17" s="46"/>
      <c r="P17" s="46"/>
      <c r="Q17" s="52" t="s">
        <v>22</v>
      </c>
      <c r="R17" s="52">
        <v>6</v>
      </c>
      <c r="S17" s="52">
        <v>156</v>
      </c>
      <c r="T17" s="53">
        <v>300</v>
      </c>
      <c r="U17" s="52">
        <v>118</v>
      </c>
      <c r="V17" s="52">
        <v>70</v>
      </c>
      <c r="W17" s="53">
        <v>380</v>
      </c>
      <c r="X17" s="53">
        <f t="shared" si="2"/>
        <v>868</v>
      </c>
      <c r="Y17" s="54">
        <v>7</v>
      </c>
      <c r="Z17" s="54">
        <v>6.3</v>
      </c>
      <c r="AA17" s="54">
        <v>3.8</v>
      </c>
      <c r="AB17" s="55">
        <v>12</v>
      </c>
      <c r="AC17" s="54">
        <f t="shared" si="3"/>
        <v>29.1</v>
      </c>
      <c r="AD17" s="56">
        <f t="shared" si="4"/>
        <v>1023.5999999999999</v>
      </c>
      <c r="AE17" s="56">
        <f t="shared" si="6"/>
        <v>1108.8</v>
      </c>
      <c r="AF17" s="56">
        <f t="shared" si="7"/>
        <v>444</v>
      </c>
      <c r="AG17" s="56">
        <f t="shared" si="5"/>
        <v>1328</v>
      </c>
    </row>
    <row r="18" spans="1:33" ht="13.5" customHeight="1">
      <c r="A18" s="151" t="s">
        <v>1</v>
      </c>
      <c r="B18" s="6">
        <v>1</v>
      </c>
      <c r="C18" s="6" t="s">
        <v>1</v>
      </c>
      <c r="D18" s="6">
        <f t="shared" si="1"/>
        <v>1039.5</v>
      </c>
      <c r="E18" s="6">
        <f>S$3</f>
        <v>1833</v>
      </c>
      <c r="F18" s="46">
        <f>IF($S$4-AF18&lt;0,1,$S$4-AF18)</f>
        <v>662.4</v>
      </c>
      <c r="G18" s="46">
        <f>IF(AE18-$S$5&lt;0,1,AE18-$S$5)</f>
        <v>54</v>
      </c>
      <c r="H18" s="49">
        <f>IF(D18-F18&lt;0,1,IF(E18-G18&lt;0,-1,IF(D18-F18*2&lt;0,2,IF(E18-G18*2&lt;0,-2,IF(D18-F18*3&lt;0,3,IF(E18-G18*3&lt;0,-3,IF(D18-F18*4&lt;0,4,IF(E18-G18*4&lt;0,-4,-9))))))))</f>
        <v>2</v>
      </c>
      <c r="I18" s="46">
        <f>E18-(ROUNDUP(D18/F18,0)-1)*G18</f>
        <v>1779</v>
      </c>
      <c r="J18" s="46"/>
      <c r="K18" s="46"/>
      <c r="L18" s="46"/>
      <c r="M18" s="46"/>
      <c r="N18" s="46"/>
      <c r="O18" s="46"/>
      <c r="P18" s="46"/>
      <c r="Q18" s="59" t="s">
        <v>45</v>
      </c>
      <c r="R18" s="59">
        <v>6</v>
      </c>
      <c r="S18" s="59">
        <v>156</v>
      </c>
      <c r="T18" s="59">
        <v>140</v>
      </c>
      <c r="U18" s="59">
        <v>80</v>
      </c>
      <c r="V18" s="60">
        <v>120</v>
      </c>
      <c r="W18" s="60">
        <v>450</v>
      </c>
      <c r="X18" s="60">
        <f t="shared" si="2"/>
        <v>790</v>
      </c>
      <c r="Y18" s="54">
        <v>7</v>
      </c>
      <c r="Z18" s="54">
        <v>3.1</v>
      </c>
      <c r="AA18" s="55">
        <v>5.8</v>
      </c>
      <c r="AB18" s="55">
        <v>11</v>
      </c>
      <c r="AC18" s="54">
        <f t="shared" si="3"/>
        <v>26.900000000000002</v>
      </c>
      <c r="AD18" s="61">
        <f t="shared" ref="AD18:AD25" si="8">ROUND(T18+Y18*($Q$3-1),0)*1.5</f>
        <v>1039.5</v>
      </c>
      <c r="AE18" s="61">
        <f t="shared" si="6"/>
        <v>585</v>
      </c>
      <c r="AF18" s="61">
        <f t="shared" si="7"/>
        <v>693.6</v>
      </c>
      <c r="AG18" s="61">
        <f t="shared" si="5"/>
        <v>1319</v>
      </c>
    </row>
    <row r="19" spans="1:33">
      <c r="A19" s="152"/>
      <c r="B19" s="6">
        <v>2</v>
      </c>
      <c r="C19" s="6" t="s">
        <v>47</v>
      </c>
      <c r="D19" s="6">
        <f t="shared" si="1"/>
        <v>1128</v>
      </c>
      <c r="E19" s="6">
        <f>T$3</f>
        <v>1797</v>
      </c>
      <c r="F19" s="46">
        <f>IF($T$4-AF19&lt;0,1,$T$4-AF19)</f>
        <v>901.40000000000009</v>
      </c>
      <c r="G19" s="46">
        <f>IF(AE19-$T$5&lt;0,1,AE19-$T$5)</f>
        <v>1</v>
      </c>
      <c r="H19" s="49">
        <f>IF(E19-G19&lt;0,-1,IF(D19-F19&lt;0,1,IF(E19-G19*2&lt;0,-2,IF(D19-F19*2&lt;0,2,IF(E19-G19*3&lt;0,-3,IF(D19-F19*3&lt;0,3,IF(E19-G19*4&lt;0,-4,-9)))))))</f>
        <v>2</v>
      </c>
      <c r="I19" s="46">
        <f>E19-ROUNDUP(D19/F19,0)*G19</f>
        <v>1795</v>
      </c>
      <c r="J19" s="46"/>
      <c r="K19" s="46"/>
      <c r="L19" s="46"/>
      <c r="M19" s="46"/>
      <c r="N19" s="46"/>
      <c r="O19" s="46"/>
      <c r="P19" s="46"/>
      <c r="Q19" s="59" t="s">
        <v>127</v>
      </c>
      <c r="R19" s="59">
        <v>5</v>
      </c>
      <c r="S19" s="59">
        <v>112</v>
      </c>
      <c r="T19" s="59">
        <v>120</v>
      </c>
      <c r="U19" s="59">
        <v>66</v>
      </c>
      <c r="V19" s="59">
        <v>57</v>
      </c>
      <c r="W19" s="59">
        <v>90</v>
      </c>
      <c r="X19" s="59">
        <f t="shared" si="2"/>
        <v>333</v>
      </c>
      <c r="Y19" s="54">
        <v>8</v>
      </c>
      <c r="Z19" s="54">
        <v>4.5</v>
      </c>
      <c r="AA19" s="54">
        <v>4</v>
      </c>
      <c r="AB19" s="54">
        <v>6</v>
      </c>
      <c r="AC19" s="54"/>
      <c r="AD19" s="61">
        <f t="shared" si="8"/>
        <v>1128</v>
      </c>
      <c r="AE19" s="61">
        <f t="shared" si="6"/>
        <v>759.6</v>
      </c>
      <c r="AF19" s="61">
        <f t="shared" si="7"/>
        <v>447.59999999999997</v>
      </c>
      <c r="AG19" s="61">
        <f t="shared" si="5"/>
        <v>564</v>
      </c>
    </row>
    <row r="20" spans="1:33">
      <c r="A20" s="152"/>
      <c r="B20" s="6">
        <v>3</v>
      </c>
      <c r="C20" s="6" t="s">
        <v>48</v>
      </c>
      <c r="D20" s="6">
        <f t="shared" si="1"/>
        <v>1128</v>
      </c>
      <c r="E20" s="6">
        <f>U$3</f>
        <v>1361</v>
      </c>
      <c r="F20" s="46">
        <f>IF($U$4-AF20&lt;0,1,$U$4-AF20)</f>
        <v>1004</v>
      </c>
      <c r="G20" s="46">
        <f>IF(AE20-$U$5&lt;0,1,AE20-$U$5)</f>
        <v>286.80000000000007</v>
      </c>
      <c r="H20" s="49">
        <f>IF(D20-F20&lt;0,1,IF(E20-G20&lt;0,-1,IF(D20-F20*2&lt;0,2,IF(E20-G20*2&lt;0,-2,IF(D20-F20*3&lt;0,3,IF(E20-G20*3&lt;0,-3,IF(D20-F20*4&lt;0,4,IF(E20-G20*4&lt;0,-4,-9))))))))</f>
        <v>2</v>
      </c>
      <c r="I20" s="46">
        <f>E20-(ROUNDUP(D20/F20,0)-1)*G20</f>
        <v>1074.1999999999998</v>
      </c>
      <c r="J20" s="46"/>
      <c r="K20" s="46"/>
      <c r="L20" s="46"/>
      <c r="M20" s="46"/>
      <c r="N20" s="46"/>
      <c r="O20" s="46"/>
      <c r="P20" s="46"/>
      <c r="Q20" s="59" t="s">
        <v>28</v>
      </c>
      <c r="R20" s="59">
        <v>5</v>
      </c>
      <c r="S20" s="59">
        <v>120</v>
      </c>
      <c r="T20" s="59">
        <v>120</v>
      </c>
      <c r="U20" s="59">
        <v>72</v>
      </c>
      <c r="V20" s="59">
        <v>49</v>
      </c>
      <c r="W20" s="59">
        <v>105</v>
      </c>
      <c r="X20" s="59">
        <f t="shared" si="2"/>
        <v>346</v>
      </c>
      <c r="Y20" s="54">
        <v>8</v>
      </c>
      <c r="Z20" s="54">
        <v>4.8</v>
      </c>
      <c r="AA20" s="54">
        <v>3.3</v>
      </c>
      <c r="AB20" s="54">
        <v>7</v>
      </c>
      <c r="AC20" s="54">
        <f t="shared" ref="AC20:AC40" si="9">AB20+AA20+Z20+Y20</f>
        <v>23.1</v>
      </c>
      <c r="AD20" s="61">
        <f t="shared" si="8"/>
        <v>1128</v>
      </c>
      <c r="AE20" s="61">
        <f t="shared" si="6"/>
        <v>811.80000000000007</v>
      </c>
      <c r="AF20" s="61">
        <f t="shared" si="7"/>
        <v>372</v>
      </c>
      <c r="AG20" s="61">
        <f t="shared" si="5"/>
        <v>658</v>
      </c>
    </row>
    <row r="21" spans="1:33">
      <c r="A21" s="152"/>
      <c r="B21" s="6">
        <v>4</v>
      </c>
      <c r="C21" s="6" t="s">
        <v>137</v>
      </c>
      <c r="D21" s="6">
        <f t="shared" si="1"/>
        <v>1054.5</v>
      </c>
      <c r="E21" s="6">
        <f>V$3</f>
        <v>1521</v>
      </c>
      <c r="F21" s="46">
        <f>IF($V$4-AF21&lt;0,1,$V$4-AF21)</f>
        <v>775.8</v>
      </c>
      <c r="G21" s="46">
        <f>IF(AE21-$V$5&lt;0,1,AE21-$V$5)</f>
        <v>1</v>
      </c>
      <c r="H21" s="49">
        <f>IF(E21-G21&lt;0,-1,IF(D21-F21&lt;0,1,IF(E21-G21*2&lt;0,-2,IF(D21-F21*2&lt;0,2,IF(E21-G21*3&lt;0,-3,IF(D21-F21*3&lt;0,3,IF(E21-G21*4&lt;0,-4,-9)))))))</f>
        <v>2</v>
      </c>
      <c r="I21" s="46">
        <f>E21-ROUNDUP(D21/F21,0)*G21</f>
        <v>1519</v>
      </c>
      <c r="J21" s="46"/>
      <c r="K21" s="46"/>
      <c r="L21" s="46"/>
      <c r="M21" s="46"/>
      <c r="N21" s="46"/>
      <c r="O21" s="46"/>
      <c r="P21" s="46"/>
      <c r="Q21" s="59" t="s">
        <v>175</v>
      </c>
      <c r="R21" s="59">
        <v>4</v>
      </c>
      <c r="S21" s="59">
        <v>112</v>
      </c>
      <c r="T21" s="59">
        <v>150</v>
      </c>
      <c r="U21" s="59">
        <v>75</v>
      </c>
      <c r="V21" s="59">
        <v>95</v>
      </c>
      <c r="W21" s="59">
        <v>150</v>
      </c>
      <c r="X21" s="59">
        <f t="shared" si="2"/>
        <v>470</v>
      </c>
      <c r="Y21" s="54">
        <v>7</v>
      </c>
      <c r="Z21" s="54">
        <v>4.8</v>
      </c>
      <c r="AA21" s="54">
        <v>3.3</v>
      </c>
      <c r="AB21" s="54">
        <v>7</v>
      </c>
      <c r="AC21" s="54">
        <f t="shared" si="9"/>
        <v>22.1</v>
      </c>
      <c r="AD21" s="61">
        <f t="shared" si="8"/>
        <v>1054.5</v>
      </c>
      <c r="AE21" s="61">
        <f t="shared" si="6"/>
        <v>817.2</v>
      </c>
      <c r="AF21" s="61">
        <f t="shared" si="7"/>
        <v>427.2</v>
      </c>
      <c r="AG21" s="61">
        <f t="shared" si="5"/>
        <v>703</v>
      </c>
    </row>
    <row r="22" spans="1:33">
      <c r="A22" s="152"/>
      <c r="B22" s="6">
        <v>5</v>
      </c>
      <c r="C22" s="62" t="s">
        <v>2</v>
      </c>
      <c r="D22" s="6">
        <f t="shared" si="1"/>
        <v>1782</v>
      </c>
      <c r="E22" s="6">
        <f>W$3</f>
        <v>1719</v>
      </c>
      <c r="F22" s="46">
        <f>IF($W$4-AF22&lt;0,1,$W$4-AF22)</f>
        <v>692.8</v>
      </c>
      <c r="G22" s="46">
        <f>IF(AE22-$W$5&lt;0,1,AE22-$W$5)</f>
        <v>744.2</v>
      </c>
      <c r="H22" s="49">
        <f>IF(D22-F22&lt;0,1,IF(E22-G22&lt;0,-1,IF(D22-F22*2&lt;0,2,IF(E22-G22*2&lt;0,-2,IF(D22-F22*3&lt;0,3,IF(E22-G22*3&lt;0,-3,IF(D22-F22*4&lt;0,4,IF(E22-G22*4&lt;0,-4,-9))))))))</f>
        <v>3</v>
      </c>
      <c r="I22" s="46">
        <f>E22-(ROUNDUP(D22/F22,0)-1)*G22</f>
        <v>230.59999999999991</v>
      </c>
      <c r="J22" s="46"/>
      <c r="K22" s="46"/>
      <c r="L22" s="46"/>
      <c r="M22" s="46"/>
      <c r="N22" s="46"/>
      <c r="O22" s="46"/>
      <c r="P22" s="46"/>
      <c r="Q22" s="59" t="s">
        <v>3</v>
      </c>
      <c r="R22" s="59">
        <v>6</v>
      </c>
      <c r="S22" s="59">
        <v>176</v>
      </c>
      <c r="T22" s="60">
        <v>240</v>
      </c>
      <c r="U22" s="59">
        <v>118</v>
      </c>
      <c r="V22" s="59">
        <v>76</v>
      </c>
      <c r="W22" s="59">
        <v>300</v>
      </c>
      <c r="X22" s="60">
        <f t="shared" si="2"/>
        <v>734</v>
      </c>
      <c r="Y22" s="55">
        <v>12</v>
      </c>
      <c r="Z22" s="54">
        <v>5.9</v>
      </c>
      <c r="AA22" s="54">
        <v>3.8</v>
      </c>
      <c r="AB22" s="54">
        <v>10</v>
      </c>
      <c r="AC22" s="55">
        <f t="shared" si="9"/>
        <v>31.700000000000003</v>
      </c>
      <c r="AD22" s="63">
        <f t="shared" si="8"/>
        <v>1782</v>
      </c>
      <c r="AE22" s="63">
        <f t="shared" si="6"/>
        <v>1051.2</v>
      </c>
      <c r="AF22" s="61">
        <f t="shared" si="7"/>
        <v>451.2</v>
      </c>
      <c r="AG22" s="61">
        <f t="shared" si="5"/>
        <v>1090</v>
      </c>
    </row>
    <row r="23" spans="1:33">
      <c r="A23" s="152"/>
      <c r="B23" s="6">
        <v>6</v>
      </c>
      <c r="C23" s="6" t="s">
        <v>132</v>
      </c>
      <c r="D23" s="6">
        <f t="shared" si="1"/>
        <v>1485</v>
      </c>
      <c r="E23" s="6">
        <f>X$3</f>
        <v>1430</v>
      </c>
      <c r="F23" s="46">
        <f>IF($X$4-AF23&lt;0,1,$X$4-AF23)</f>
        <v>554.79999999999995</v>
      </c>
      <c r="G23" s="46">
        <f>IF(AE23-$X$5&lt;0,1,AE23-$X$5)</f>
        <v>284.20000000000005</v>
      </c>
      <c r="H23" s="49">
        <f>IF(E23-G23&lt;0,-1,IF(D23-F23&lt;0,1,IF(E23-G23*2&lt;0,-2,IF(D23-F23*2&lt;0,2,IF(E23-G23*3&lt;0,-3,IF(D23-F23*3&lt;0,3,IF(E23-G23*4&lt;0,-4,-9)))))))</f>
        <v>3</v>
      </c>
      <c r="I23" s="46">
        <f>E23-ROUNDUP(D23/F23,0)*G23</f>
        <v>577.39999999999986</v>
      </c>
      <c r="J23" s="46"/>
      <c r="K23" s="46"/>
      <c r="L23" s="46"/>
      <c r="M23" s="46"/>
      <c r="N23" s="46"/>
      <c r="O23" s="46"/>
      <c r="P23" s="46"/>
      <c r="Q23" s="59" t="s">
        <v>50</v>
      </c>
      <c r="R23" s="59">
        <v>5</v>
      </c>
      <c r="S23" s="59">
        <v>164</v>
      </c>
      <c r="T23" s="59">
        <v>200</v>
      </c>
      <c r="U23" s="59">
        <v>120</v>
      </c>
      <c r="V23" s="59">
        <v>72</v>
      </c>
      <c r="W23" s="59">
        <v>300</v>
      </c>
      <c r="X23" s="59">
        <f t="shared" si="2"/>
        <v>692</v>
      </c>
      <c r="Y23" s="55">
        <v>10</v>
      </c>
      <c r="Z23" s="54">
        <v>6</v>
      </c>
      <c r="AA23" s="54">
        <v>3.6</v>
      </c>
      <c r="AB23" s="54">
        <v>10</v>
      </c>
      <c r="AC23" s="54">
        <f t="shared" si="9"/>
        <v>29.6</v>
      </c>
      <c r="AD23" s="61">
        <f t="shared" si="8"/>
        <v>1485</v>
      </c>
      <c r="AE23" s="61">
        <f t="shared" si="6"/>
        <v>1069.2</v>
      </c>
      <c r="AF23" s="61">
        <f t="shared" si="7"/>
        <v>427.2</v>
      </c>
      <c r="AG23" s="61">
        <f t="shared" si="5"/>
        <v>1090</v>
      </c>
    </row>
    <row r="24" spans="1:33">
      <c r="A24" s="152"/>
      <c r="B24" s="6">
        <v>7</v>
      </c>
      <c r="C24" s="62" t="s">
        <v>177</v>
      </c>
      <c r="D24" s="6">
        <f t="shared" si="1"/>
        <v>2727</v>
      </c>
      <c r="E24" s="6">
        <f>Y$3</f>
        <v>1719</v>
      </c>
      <c r="F24" s="46">
        <f>IF($Y$4-AF24&lt;0,1,$Y$4-AF24)</f>
        <v>630.4</v>
      </c>
      <c r="G24" s="46">
        <f>IF(AE24-$Y$5&lt;0,1,AE24-$Y$5)</f>
        <v>472.4</v>
      </c>
      <c r="H24" s="49">
        <f>IF(D24-F24&lt;0,1,IF(E24-G24&lt;0,-1,IF(D24-F24*2&lt;0,2,IF(E24-G24*2&lt;0,-2,IF(D24-F24*3&lt;0,3,IF(E24-G24*3&lt;0,-3,IF(D24-F24*4&lt;0,4,IF(E24-G24*4&lt;0,-4,-9))))))))</f>
        <v>-4</v>
      </c>
      <c r="I24" s="46">
        <f>E24-(ROUNDUP(D24/F24,0)-1)*G24</f>
        <v>-170.59999999999991</v>
      </c>
      <c r="J24" s="46"/>
      <c r="K24" s="46"/>
      <c r="L24" s="46"/>
      <c r="M24" s="46"/>
      <c r="N24" s="46"/>
      <c r="O24" s="46"/>
      <c r="P24" s="46"/>
      <c r="Q24" s="59" t="s">
        <v>131</v>
      </c>
      <c r="R24" s="59">
        <v>6</v>
      </c>
      <c r="S24" s="59">
        <v>184</v>
      </c>
      <c r="T24" s="59">
        <v>80</v>
      </c>
      <c r="U24" s="59">
        <v>30</v>
      </c>
      <c r="V24" s="59">
        <v>10</v>
      </c>
      <c r="W24" s="59">
        <v>50</v>
      </c>
      <c r="X24" s="59">
        <f t="shared" si="2"/>
        <v>170</v>
      </c>
      <c r="Y24" s="55">
        <v>22</v>
      </c>
      <c r="Z24" s="54">
        <v>5.0952000000000002</v>
      </c>
      <c r="AA24" s="55">
        <v>5.2857000000000003</v>
      </c>
      <c r="AB24" s="54">
        <v>8</v>
      </c>
      <c r="AC24" s="55">
        <f t="shared" si="9"/>
        <v>40.380899999999997</v>
      </c>
      <c r="AD24" s="63">
        <f t="shared" si="8"/>
        <v>2727</v>
      </c>
      <c r="AE24" s="61">
        <f t="shared" si="6"/>
        <v>779.4</v>
      </c>
      <c r="AF24" s="63">
        <f t="shared" si="7"/>
        <v>513.6</v>
      </c>
      <c r="AG24" s="61">
        <f t="shared" si="5"/>
        <v>682</v>
      </c>
    </row>
    <row r="25" spans="1:33">
      <c r="A25" s="153"/>
      <c r="B25" s="6">
        <v>8</v>
      </c>
      <c r="C25" s="6" t="s">
        <v>52</v>
      </c>
      <c r="D25" s="6">
        <f t="shared" si="1"/>
        <v>1485</v>
      </c>
      <c r="E25" s="6">
        <f>Z$3</f>
        <v>1430</v>
      </c>
      <c r="F25" s="46">
        <f>IF($Z$4-AF25&lt;0,1,$Z$4-AF25)</f>
        <v>601.6</v>
      </c>
      <c r="G25" s="46">
        <f>IF(AE25-$Z$5&lt;0,1,AE25-$Z$5)</f>
        <v>354.40000000000009</v>
      </c>
      <c r="H25" s="49">
        <f>IF(E25-G25&lt;0,-1,IF(D25-F25&lt;0,1,IF(E25-G25*2&lt;0,-2,IF(D25-F25*2&lt;0,2,IF(E25-G25*3&lt;0,-3,IF(D25-F25*3&lt;0,3,IF(E25-G25*4&lt;0,-4,-9)))))))</f>
        <v>3</v>
      </c>
      <c r="I25" s="46">
        <f>E25-ROUNDUP(D25/F25,0)*G25</f>
        <v>366.79999999999973</v>
      </c>
      <c r="J25" s="46"/>
      <c r="K25" s="46"/>
      <c r="L25" s="46"/>
      <c r="M25" s="46"/>
      <c r="N25" s="46"/>
      <c r="O25" s="46"/>
      <c r="P25" s="46"/>
      <c r="Q25" s="59" t="s">
        <v>178</v>
      </c>
      <c r="R25" s="59">
        <v>6</v>
      </c>
      <c r="S25" s="59">
        <v>164</v>
      </c>
      <c r="T25" s="59">
        <v>200</v>
      </c>
      <c r="U25" s="59">
        <v>128</v>
      </c>
      <c r="V25" s="59">
        <v>64</v>
      </c>
      <c r="W25" s="59">
        <v>300</v>
      </c>
      <c r="X25" s="59">
        <f t="shared" si="2"/>
        <v>692</v>
      </c>
      <c r="Y25" s="55">
        <v>10</v>
      </c>
      <c r="Z25" s="54">
        <v>6.3929</v>
      </c>
      <c r="AA25" s="54">
        <v>3.1964000000000001</v>
      </c>
      <c r="AB25" s="54">
        <v>10</v>
      </c>
      <c r="AC25" s="54">
        <f t="shared" si="9"/>
        <v>29.589300000000001</v>
      </c>
      <c r="AD25" s="61">
        <f t="shared" si="8"/>
        <v>1485</v>
      </c>
      <c r="AE25" s="61">
        <f t="shared" si="6"/>
        <v>1139.4000000000001</v>
      </c>
      <c r="AF25" s="61">
        <f t="shared" si="7"/>
        <v>380.4</v>
      </c>
      <c r="AG25" s="61">
        <f t="shared" si="5"/>
        <v>1090</v>
      </c>
    </row>
    <row r="26" spans="1:33" ht="13.5" customHeight="1">
      <c r="A26" s="151" t="s">
        <v>2</v>
      </c>
      <c r="B26" s="6">
        <v>1</v>
      </c>
      <c r="C26" s="62" t="s">
        <v>2</v>
      </c>
      <c r="D26" s="6">
        <f t="shared" si="1"/>
        <v>2138.4</v>
      </c>
      <c r="E26" s="6">
        <f>S$3</f>
        <v>1833</v>
      </c>
      <c r="F26" s="46">
        <f>IF($S$4-AF26&lt;0,1,$S$4-AF26)</f>
        <v>867.2</v>
      </c>
      <c r="G26" s="46">
        <f>IF(AE26-$S$5&lt;0,1,AE26-$S$5)</f>
        <v>520.20000000000005</v>
      </c>
      <c r="H26" s="49">
        <f>IF(D26-F26&lt;0,1,IF(E26-G26&lt;0,-1,IF(D26-F26*2&lt;0,2,IF(E26-G26*2&lt;0,-2,IF(D26-F26*3&lt;0,3,IF(E26-G26*3&lt;0,-3,IF(D26-F26*4&lt;0,4,IF(E26-G26*4&lt;0,-4,-9))))))))</f>
        <v>3</v>
      </c>
      <c r="I26" s="46">
        <f>E26-(ROUNDUP(D26/F26,0)-1)*G26</f>
        <v>792.59999999999991</v>
      </c>
      <c r="J26" s="46"/>
      <c r="K26" s="46"/>
      <c r="L26" s="46"/>
      <c r="M26" s="46"/>
      <c r="N26" s="46"/>
      <c r="O26" s="46"/>
      <c r="P26" s="46"/>
      <c r="Q26" s="59" t="s">
        <v>3</v>
      </c>
      <c r="R26" s="59">
        <v>6</v>
      </c>
      <c r="S26" s="59">
        <v>176</v>
      </c>
      <c r="T26" s="60">
        <v>240</v>
      </c>
      <c r="U26" s="59">
        <v>118</v>
      </c>
      <c r="V26" s="59">
        <v>76</v>
      </c>
      <c r="W26" s="59">
        <v>300</v>
      </c>
      <c r="X26" s="60">
        <f t="shared" si="2"/>
        <v>734</v>
      </c>
      <c r="Y26" s="55">
        <v>12</v>
      </c>
      <c r="Z26" s="54">
        <v>5.9</v>
      </c>
      <c r="AA26" s="54">
        <v>3.8</v>
      </c>
      <c r="AB26" s="54">
        <v>10</v>
      </c>
      <c r="AC26" s="55">
        <f t="shared" si="9"/>
        <v>31.700000000000003</v>
      </c>
      <c r="AD26" s="61">
        <f t="shared" ref="AD26:AD33" si="10">ROUND(T26+Y26*($Q$3-1),0)*1.8</f>
        <v>2138.4</v>
      </c>
      <c r="AE26" s="63">
        <f t="shared" si="6"/>
        <v>1051.2</v>
      </c>
      <c r="AF26" s="61">
        <f t="shared" ref="AF26:AF33" si="11">ROUND(V26+AA26*($Q$3-1),0)*1.3</f>
        <v>488.8</v>
      </c>
      <c r="AG26" s="61">
        <f t="shared" si="5"/>
        <v>1090</v>
      </c>
    </row>
    <row r="27" spans="1:33">
      <c r="A27" s="152"/>
      <c r="B27" s="6">
        <v>2</v>
      </c>
      <c r="C27" s="6" t="s">
        <v>176</v>
      </c>
      <c r="D27" s="6">
        <f t="shared" si="1"/>
        <v>1522.8</v>
      </c>
      <c r="E27" s="6">
        <f>T$3</f>
        <v>1797</v>
      </c>
      <c r="F27" s="46">
        <f>IF($T$4-AF27&lt;0,1,$T$4-AF27)</f>
        <v>1069.5</v>
      </c>
      <c r="G27" s="46">
        <f>IF(AE27-$T$5&lt;0,1,AE27-$T$5)</f>
        <v>1</v>
      </c>
      <c r="H27" s="49">
        <f>IF(E27-G27&lt;0,-1,IF(D27-F27&lt;0,1,IF(E27-G27*2&lt;0,-2,IF(D27-F27*2&lt;0,2,IF(E27-G27*3&lt;0,-3,IF(D27-F27*3&lt;0,3,IF(E27-G27*4&lt;0,-4,-9)))))))</f>
        <v>2</v>
      </c>
      <c r="I27" s="46">
        <f>E27-ROUNDUP(D27/F27,0)*G27</f>
        <v>1795</v>
      </c>
      <c r="J27" s="46"/>
      <c r="K27" s="46"/>
      <c r="L27" s="46"/>
      <c r="M27" s="46"/>
      <c r="N27" s="46"/>
      <c r="O27" s="46"/>
      <c r="P27" s="46"/>
      <c r="Q27" s="59" t="s">
        <v>158</v>
      </c>
      <c r="R27" s="59">
        <v>3</v>
      </c>
      <c r="S27" s="59">
        <v>116</v>
      </c>
      <c r="T27" s="59">
        <v>135</v>
      </c>
      <c r="U27" s="59">
        <v>85</v>
      </c>
      <c r="V27" s="59">
        <v>34</v>
      </c>
      <c r="W27" s="59">
        <v>90</v>
      </c>
      <c r="X27" s="59">
        <f t="shared" si="2"/>
        <v>344</v>
      </c>
      <c r="Y27" s="54">
        <v>9</v>
      </c>
      <c r="Z27" s="54">
        <v>5.6856999999999998</v>
      </c>
      <c r="AA27" s="54">
        <v>2.2856999999999998</v>
      </c>
      <c r="AB27" s="54">
        <v>6</v>
      </c>
      <c r="AC27" s="54">
        <f t="shared" si="9"/>
        <v>22.971399999999999</v>
      </c>
      <c r="AD27" s="61">
        <f t="shared" si="10"/>
        <v>1522.8</v>
      </c>
      <c r="AE27" s="61">
        <f t="shared" si="6"/>
        <v>961.2</v>
      </c>
      <c r="AF27" s="61">
        <f t="shared" si="11"/>
        <v>279.5</v>
      </c>
      <c r="AG27" s="61">
        <f t="shared" si="5"/>
        <v>564</v>
      </c>
    </row>
    <row r="28" spans="1:33">
      <c r="A28" s="152"/>
      <c r="B28" s="6">
        <v>3</v>
      </c>
      <c r="C28" s="6" t="s">
        <v>141</v>
      </c>
      <c r="D28" s="6">
        <f t="shared" si="1"/>
        <v>1692</v>
      </c>
      <c r="E28" s="6">
        <f>U$3</f>
        <v>1361</v>
      </c>
      <c r="F28" s="46">
        <f>IF($U$4-AF28&lt;0,1,$U$4-AF28)</f>
        <v>997.7</v>
      </c>
      <c r="G28" s="46">
        <f>IF(AE28-$U$5&lt;0,1,AE28-$U$5)</f>
        <v>321</v>
      </c>
      <c r="H28" s="49">
        <f>IF(D28-F28&lt;0,1,IF(E28-G28&lt;0,-1,IF(D28-F28*2&lt;0,2,IF(E28-G28*2&lt;0,-2,IF(D28-F28*3&lt;0,3,IF(E28-G28*3&lt;0,-3,IF(D28-F28*4&lt;0,4,IF(E28-G28*4&lt;0,-4,-9))))))))</f>
        <v>2</v>
      </c>
      <c r="I28" s="46">
        <f>E28-(ROUNDUP(D28/F28,0)-1)*G28</f>
        <v>1040</v>
      </c>
      <c r="J28" s="46"/>
      <c r="K28" s="46"/>
      <c r="L28" s="46"/>
      <c r="M28" s="46"/>
      <c r="N28" s="46"/>
      <c r="O28" s="46"/>
      <c r="P28" s="46"/>
      <c r="Q28" s="59" t="s">
        <v>54</v>
      </c>
      <c r="R28" s="59">
        <v>3</v>
      </c>
      <c r="S28" s="59">
        <v>124</v>
      </c>
      <c r="T28" s="59">
        <v>150</v>
      </c>
      <c r="U28" s="59">
        <v>75</v>
      </c>
      <c r="V28" s="59">
        <v>46</v>
      </c>
      <c r="W28" s="59">
        <v>90</v>
      </c>
      <c r="X28" s="59">
        <f t="shared" si="2"/>
        <v>361</v>
      </c>
      <c r="Y28" s="55">
        <v>10</v>
      </c>
      <c r="Z28" s="54">
        <v>5</v>
      </c>
      <c r="AA28" s="54">
        <v>3.1</v>
      </c>
      <c r="AB28" s="54">
        <v>6</v>
      </c>
      <c r="AC28" s="54">
        <f t="shared" si="9"/>
        <v>24.1</v>
      </c>
      <c r="AD28" s="61">
        <f t="shared" si="10"/>
        <v>1692</v>
      </c>
      <c r="AE28" s="61">
        <f t="shared" si="6"/>
        <v>846</v>
      </c>
      <c r="AF28" s="61">
        <f t="shared" si="11"/>
        <v>378.3</v>
      </c>
      <c r="AG28" s="61">
        <f t="shared" si="5"/>
        <v>564</v>
      </c>
    </row>
    <row r="29" spans="1:33">
      <c r="A29" s="152"/>
      <c r="B29" s="6">
        <v>4</v>
      </c>
      <c r="C29" s="6" t="s">
        <v>156</v>
      </c>
      <c r="D29" s="6">
        <f t="shared" si="1"/>
        <v>1353.6000000000001</v>
      </c>
      <c r="E29" s="6">
        <f>V$3</f>
        <v>1521</v>
      </c>
      <c r="F29" s="46">
        <f>IF($V$4-AF29&lt;0,1,$V$4-AF29)</f>
        <v>835.09999999999991</v>
      </c>
      <c r="G29" s="46">
        <f>IF(AE29-$V$5&lt;0,1,AE29-$V$5)</f>
        <v>24</v>
      </c>
      <c r="H29" s="49">
        <f>IF(E29-G29&lt;0,-1,IF(D29-F29&lt;0,1,IF(E29-G29*2&lt;0,-2,IF(D29-F29*2&lt;0,2,IF(E29-G29*3&lt;0,-3,IF(D29-F29*3&lt;0,3,IF(E29-G29*4&lt;0,-4,-9)))))))</f>
        <v>2</v>
      </c>
      <c r="I29" s="46">
        <f>E29-ROUNDUP(D29/F29,0)*G29</f>
        <v>1473</v>
      </c>
      <c r="J29" s="46"/>
      <c r="K29" s="46"/>
      <c r="L29" s="46"/>
      <c r="M29" s="46"/>
      <c r="N29" s="46"/>
      <c r="O29" s="46"/>
      <c r="P29" s="46"/>
      <c r="Q29" s="59" t="s">
        <v>245</v>
      </c>
      <c r="R29" s="59">
        <v>4</v>
      </c>
      <c r="S29" s="59">
        <v>112</v>
      </c>
      <c r="T29" s="59">
        <v>120</v>
      </c>
      <c r="U29" s="59">
        <v>75</v>
      </c>
      <c r="V29" s="59">
        <v>46</v>
      </c>
      <c r="W29" s="59">
        <v>90</v>
      </c>
      <c r="X29" s="59">
        <f t="shared" si="2"/>
        <v>331</v>
      </c>
      <c r="Y29" s="54">
        <v>8</v>
      </c>
      <c r="Z29" s="54">
        <v>5</v>
      </c>
      <c r="AA29" s="54">
        <v>3</v>
      </c>
      <c r="AB29" s="54">
        <v>6</v>
      </c>
      <c r="AC29" s="54">
        <f t="shared" si="9"/>
        <v>22</v>
      </c>
      <c r="AD29" s="61">
        <f t="shared" si="10"/>
        <v>1353.6000000000001</v>
      </c>
      <c r="AE29" s="61">
        <f t="shared" si="6"/>
        <v>846</v>
      </c>
      <c r="AF29" s="61">
        <f t="shared" si="11"/>
        <v>367.90000000000003</v>
      </c>
      <c r="AG29" s="61">
        <f t="shared" si="5"/>
        <v>564</v>
      </c>
    </row>
    <row r="30" spans="1:33">
      <c r="A30" s="152"/>
      <c r="B30" s="6">
        <v>5</v>
      </c>
      <c r="C30" s="62" t="s">
        <v>177</v>
      </c>
      <c r="D30" s="6">
        <f t="shared" si="1"/>
        <v>3272.4</v>
      </c>
      <c r="E30" s="6">
        <f>W$3</f>
        <v>1719</v>
      </c>
      <c r="F30" s="46">
        <f>IF($W$4-AF30&lt;0,1,$W$4-AF30)</f>
        <v>587.6</v>
      </c>
      <c r="G30" s="46">
        <f>IF(AE30-$W$5&lt;0,1,AE30-$W$5)</f>
        <v>472.4</v>
      </c>
      <c r="H30" s="49">
        <f>IF(D30-F30&lt;0,1,IF(E30-G30&lt;0,-1,IF(D30-F30*2&lt;0,2,IF(E30-G30*2&lt;0,-2,IF(D30-F30*3&lt;0,3,IF(E30-G30*3&lt;0,-3,IF(D30-F30*4&lt;0,4,IF(E30-G30*4&lt;0,-4,-9))))))))</f>
        <v>-4</v>
      </c>
      <c r="I30" s="46">
        <f>E30-(ROUNDUP(D30/F30,0)-1)*G30</f>
        <v>-643</v>
      </c>
      <c r="J30" s="46"/>
      <c r="K30" s="46"/>
      <c r="L30" s="46"/>
      <c r="M30" s="46"/>
      <c r="N30" s="46"/>
      <c r="O30" s="46"/>
      <c r="P30" s="46"/>
      <c r="Q30" s="59" t="s">
        <v>131</v>
      </c>
      <c r="R30" s="59">
        <v>6</v>
      </c>
      <c r="S30" s="59">
        <v>184</v>
      </c>
      <c r="T30" s="59">
        <v>80</v>
      </c>
      <c r="U30" s="59">
        <v>30</v>
      </c>
      <c r="V30" s="59">
        <v>10</v>
      </c>
      <c r="W30" s="59">
        <v>50</v>
      </c>
      <c r="X30" s="59">
        <f t="shared" si="2"/>
        <v>170</v>
      </c>
      <c r="Y30" s="55">
        <v>22</v>
      </c>
      <c r="Z30" s="54">
        <v>5.0952000000000002</v>
      </c>
      <c r="AA30" s="55">
        <v>5.2857000000000003</v>
      </c>
      <c r="AB30" s="54">
        <v>8</v>
      </c>
      <c r="AC30" s="55">
        <f t="shared" si="9"/>
        <v>40.380899999999997</v>
      </c>
      <c r="AD30" s="63">
        <f t="shared" si="10"/>
        <v>3272.4</v>
      </c>
      <c r="AE30" s="61">
        <f t="shared" si="6"/>
        <v>779.4</v>
      </c>
      <c r="AF30" s="61">
        <f t="shared" si="11"/>
        <v>556.4</v>
      </c>
      <c r="AG30" s="61">
        <f t="shared" si="5"/>
        <v>682</v>
      </c>
    </row>
    <row r="31" spans="1:33">
      <c r="A31" s="152"/>
      <c r="B31" s="6">
        <v>6</v>
      </c>
      <c r="C31" s="62" t="s">
        <v>52</v>
      </c>
      <c r="D31" s="6">
        <f t="shared" si="1"/>
        <v>1782</v>
      </c>
      <c r="E31" s="6">
        <f>X$3</f>
        <v>1430</v>
      </c>
      <c r="F31" s="46">
        <f>IF($X$4-AF31&lt;0,1,$X$4-AF31)</f>
        <v>569.9</v>
      </c>
      <c r="G31" s="46">
        <f>IF(AE31-$X$5&lt;0,1,AE31-$X$5)</f>
        <v>354.40000000000009</v>
      </c>
      <c r="H31" s="49">
        <f>IF(E31-G31&lt;0,-1,IF(D31-F31&lt;0,1,IF(E31-G31*2&lt;0,-2,IF(D31-F31*2&lt;0,2,IF(E31-G31*3&lt;0,-3,IF(D31-F31*3&lt;0,3,IF(E31-G31*4&lt;0,-4,-9)))))))</f>
        <v>-9</v>
      </c>
      <c r="I31" s="46">
        <f>E31-ROUNDUP(D31/F31,0)*G31</f>
        <v>12.399999999999636</v>
      </c>
      <c r="J31" s="46"/>
      <c r="K31" s="46"/>
      <c r="L31" s="46"/>
      <c r="M31" s="46"/>
      <c r="N31" s="46"/>
      <c r="O31" s="46"/>
      <c r="P31" s="46"/>
      <c r="Q31" s="59" t="s">
        <v>178</v>
      </c>
      <c r="R31" s="59">
        <v>6</v>
      </c>
      <c r="S31" s="59">
        <v>164</v>
      </c>
      <c r="T31" s="59">
        <v>200</v>
      </c>
      <c r="U31" s="59">
        <v>128</v>
      </c>
      <c r="V31" s="59">
        <v>64</v>
      </c>
      <c r="W31" s="59">
        <v>300</v>
      </c>
      <c r="X31" s="59">
        <f t="shared" si="2"/>
        <v>692</v>
      </c>
      <c r="Y31" s="55">
        <v>10</v>
      </c>
      <c r="Z31" s="54">
        <v>6.3929</v>
      </c>
      <c r="AA31" s="54">
        <v>3.1964000000000001</v>
      </c>
      <c r="AB31" s="54">
        <v>10</v>
      </c>
      <c r="AC31" s="54">
        <f t="shared" si="9"/>
        <v>29.589300000000001</v>
      </c>
      <c r="AD31" s="61">
        <f t="shared" si="10"/>
        <v>1782</v>
      </c>
      <c r="AE31" s="63">
        <f t="shared" si="6"/>
        <v>1139.4000000000001</v>
      </c>
      <c r="AF31" s="61">
        <f t="shared" si="11"/>
        <v>412.1</v>
      </c>
      <c r="AG31" s="61">
        <f t="shared" si="5"/>
        <v>1090</v>
      </c>
    </row>
    <row r="32" spans="1:33">
      <c r="A32" s="152"/>
      <c r="B32" s="6">
        <v>7</v>
      </c>
      <c r="C32" s="62" t="s">
        <v>57</v>
      </c>
      <c r="D32" s="6">
        <f t="shared" si="1"/>
        <v>1782</v>
      </c>
      <c r="E32" s="40">
        <f>Y$3</f>
        <v>1719</v>
      </c>
      <c r="F32" s="46">
        <f>IF($Y$4-AF32&lt;0,1,$Y$4-AF32)</f>
        <v>655.20000000000005</v>
      </c>
      <c r="G32" s="46">
        <f>IF(AE32-$Y$5&lt;0,1,AE32-$Y$5)</f>
        <v>726.2</v>
      </c>
      <c r="H32" s="49">
        <f>IF(D32-F32&lt;0,1,IF(E32-G32&lt;0,-1,IF(D32-F32*2&lt;0,2,IF(E32-G32*2&lt;0,-2,IF(D32-F32*3&lt;0,3,IF(E32-G32*3&lt;0,-3,IF(D32-F32*4&lt;0,4,IF(E32-G32*4&lt;0,-4,-9))))))))</f>
        <v>3</v>
      </c>
      <c r="I32" s="46">
        <f>E32-(ROUNDUP(D32/F32,0)-1)*G32</f>
        <v>266.59999999999991</v>
      </c>
      <c r="J32" s="46"/>
      <c r="K32" s="46"/>
      <c r="L32" s="46"/>
      <c r="M32" s="46"/>
      <c r="N32" s="46"/>
      <c r="O32" s="46"/>
      <c r="P32" s="46"/>
      <c r="Q32" s="59" t="s">
        <v>131</v>
      </c>
      <c r="R32" s="59">
        <v>5</v>
      </c>
      <c r="S32" s="59">
        <v>164</v>
      </c>
      <c r="T32" s="59">
        <v>200</v>
      </c>
      <c r="U32" s="59">
        <v>116</v>
      </c>
      <c r="V32" s="59">
        <v>76</v>
      </c>
      <c r="W32" s="59">
        <v>300</v>
      </c>
      <c r="X32" s="59">
        <f t="shared" si="2"/>
        <v>692</v>
      </c>
      <c r="Y32" s="55">
        <v>10</v>
      </c>
      <c r="Z32" s="54">
        <v>5.8</v>
      </c>
      <c r="AA32" s="54">
        <v>3.8</v>
      </c>
      <c r="AB32" s="54">
        <v>10</v>
      </c>
      <c r="AC32" s="54">
        <f t="shared" si="9"/>
        <v>29.6</v>
      </c>
      <c r="AD32" s="61">
        <f t="shared" si="10"/>
        <v>1782</v>
      </c>
      <c r="AE32" s="61">
        <f t="shared" si="6"/>
        <v>1033.2</v>
      </c>
      <c r="AF32" s="61">
        <f t="shared" si="11"/>
        <v>488.8</v>
      </c>
      <c r="AG32" s="61">
        <f t="shared" si="5"/>
        <v>1090</v>
      </c>
    </row>
    <row r="33" spans="1:33">
      <c r="A33" s="153"/>
      <c r="B33" s="6">
        <v>8</v>
      </c>
      <c r="C33" s="62" t="s">
        <v>147</v>
      </c>
      <c r="D33" s="6">
        <f t="shared" si="1"/>
        <v>1746</v>
      </c>
      <c r="E33" s="6">
        <f>Z$3</f>
        <v>1430</v>
      </c>
      <c r="F33" s="46">
        <f>IF($Z$4-AF33&lt;0,1,$Z$4-AF33)</f>
        <v>467.19999999999993</v>
      </c>
      <c r="G33" s="46">
        <f>IF(AE33-$Z$5&lt;0,1,AE33-$Z$5)</f>
        <v>493</v>
      </c>
      <c r="H33" s="49">
        <f>IF(E33-G33&lt;0,-1,IF(D33-F33&lt;0,1,IF(E33-G33*2&lt;0,-2,IF(D33-F33*2&lt;0,2,IF(E33-G33*3&lt;0,-3,IF(D33-F33*3&lt;0,3,IF(E33-G33*4&lt;0,-4,-9)))))))</f>
        <v>-3</v>
      </c>
      <c r="I33" s="46">
        <f>E33-ROUNDUP(D33/F33,0)*G33</f>
        <v>-542</v>
      </c>
      <c r="J33" s="46"/>
      <c r="K33" s="46"/>
      <c r="L33" s="46"/>
      <c r="M33" s="46"/>
      <c r="N33" s="46"/>
      <c r="O33" s="46"/>
      <c r="P33" s="46"/>
      <c r="Q33" s="59" t="s">
        <v>185</v>
      </c>
      <c r="R33" s="59">
        <v>6</v>
      </c>
      <c r="S33" s="59">
        <v>180</v>
      </c>
      <c r="T33" s="59">
        <v>180</v>
      </c>
      <c r="U33" s="60">
        <v>150</v>
      </c>
      <c r="V33" s="59">
        <v>80</v>
      </c>
      <c r="W33" s="60">
        <v>360</v>
      </c>
      <c r="X33" s="60">
        <f t="shared" si="2"/>
        <v>770</v>
      </c>
      <c r="Y33" s="55">
        <v>10</v>
      </c>
      <c r="Z33" s="55">
        <v>7.0857000000000001</v>
      </c>
      <c r="AA33" s="54">
        <v>4</v>
      </c>
      <c r="AB33" s="55">
        <v>12</v>
      </c>
      <c r="AC33" s="55">
        <f t="shared" si="9"/>
        <v>33.085700000000003</v>
      </c>
      <c r="AD33" s="61">
        <f t="shared" si="10"/>
        <v>1746</v>
      </c>
      <c r="AE33" s="63">
        <f t="shared" si="6"/>
        <v>1278</v>
      </c>
      <c r="AF33" s="61">
        <f t="shared" si="11"/>
        <v>514.80000000000007</v>
      </c>
      <c r="AG33" s="61">
        <f t="shared" si="5"/>
        <v>1308</v>
      </c>
    </row>
    <row r="34" spans="1:33" ht="13.5" customHeight="1">
      <c r="A34" s="151" t="s">
        <v>57</v>
      </c>
      <c r="B34" s="6">
        <v>1</v>
      </c>
      <c r="C34" s="6" t="s">
        <v>57</v>
      </c>
      <c r="D34" s="6">
        <f t="shared" si="1"/>
        <v>1485</v>
      </c>
      <c r="E34" s="6">
        <f>S$3</f>
        <v>1833</v>
      </c>
      <c r="F34" s="46">
        <f>IF($S$4-AF34&lt;0,1,$S$4-AF34)</f>
        <v>904.8</v>
      </c>
      <c r="G34" s="46">
        <f>IF(AE34-$S$5&lt;0,1,AE34-$S$5)</f>
        <v>502.20000000000005</v>
      </c>
      <c r="H34" s="49">
        <f>IF(D34-F34&lt;0,1,IF(E34-G34&lt;0,-1,IF(D34-F34*2&lt;0,2,IF(E34-G34*2&lt;0,-2,IF(D34-F34*3&lt;0,3,IF(E34-G34*3&lt;0,-3,IF(D34-F34*4&lt;0,4,IF(E34-G34*4&lt;0,-4,-9))))))))</f>
        <v>2</v>
      </c>
      <c r="I34" s="46">
        <f>E34-(ROUNDUP(D34/F34,0)-1)*G34</f>
        <v>1330.8</v>
      </c>
      <c r="J34" s="46"/>
      <c r="K34" s="46"/>
      <c r="L34" s="46"/>
      <c r="M34" s="46"/>
      <c r="N34" s="46"/>
      <c r="O34" s="46"/>
      <c r="P34" s="46"/>
      <c r="Q34" s="59" t="s">
        <v>131</v>
      </c>
      <c r="R34" s="59">
        <v>5</v>
      </c>
      <c r="S34" s="59">
        <v>164</v>
      </c>
      <c r="T34" s="59">
        <v>200</v>
      </c>
      <c r="U34" s="59">
        <v>116</v>
      </c>
      <c r="V34" s="59">
        <v>76</v>
      </c>
      <c r="W34" s="59">
        <v>300</v>
      </c>
      <c r="X34" s="59">
        <f t="shared" si="2"/>
        <v>692</v>
      </c>
      <c r="Y34" s="55">
        <v>10</v>
      </c>
      <c r="Z34" s="54">
        <v>5.8</v>
      </c>
      <c r="AA34" s="54">
        <v>3.8</v>
      </c>
      <c r="AB34" s="54">
        <v>10</v>
      </c>
      <c r="AC34" s="54">
        <f t="shared" si="9"/>
        <v>29.6</v>
      </c>
      <c r="AD34" s="61">
        <f t="shared" ref="AD34:AD49" si="12">ROUND(T34+Y34*($Q$3-1),0)*1.5</f>
        <v>1485</v>
      </c>
      <c r="AE34" s="61">
        <f t="shared" si="6"/>
        <v>1033.2</v>
      </c>
      <c r="AF34" s="61">
        <f t="shared" ref="AF34:AF49" si="13">ROUND(V34+AA34*($Q$3-1),0)*1.2</f>
        <v>451.2</v>
      </c>
      <c r="AG34" s="61">
        <f t="shared" si="5"/>
        <v>1090</v>
      </c>
    </row>
    <row r="35" spans="1:33">
      <c r="A35" s="152"/>
      <c r="B35" s="6">
        <v>2</v>
      </c>
      <c r="C35" s="6" t="s">
        <v>159</v>
      </c>
      <c r="D35" s="6">
        <f t="shared" si="1"/>
        <v>1009.5</v>
      </c>
      <c r="E35" s="6">
        <f>T$3</f>
        <v>1797</v>
      </c>
      <c r="F35" s="46">
        <f>IF($T$4-AF35&lt;0,1,$T$4-AF35)</f>
        <v>1033.4000000000001</v>
      </c>
      <c r="G35" s="46">
        <f>IF(AE35-$T$5&lt;0,1,AE35-$T$5)</f>
        <v>1</v>
      </c>
      <c r="H35" s="49">
        <f>IF(E35-G35&lt;0,-1,IF(D35-F35&lt;0,1,IF(E35-G35*2&lt;0,-2,IF(D35-F35*2&lt;0,2,IF(E35-G35*3&lt;0,-3,IF(D35-F35*3&lt;0,3,IF(E35-G35*4&lt;0,-4,-9)))))))</f>
        <v>1</v>
      </c>
      <c r="I35" s="46">
        <f>E35-ROUNDUP(D35/F35,0)*G35</f>
        <v>1796</v>
      </c>
      <c r="J35" s="46"/>
      <c r="K35" s="46"/>
      <c r="L35" s="46"/>
      <c r="M35" s="46"/>
      <c r="N35" s="46"/>
      <c r="O35" s="46"/>
      <c r="P35" s="46"/>
      <c r="Q35" s="59" t="s">
        <v>128</v>
      </c>
      <c r="R35" s="59">
        <v>4</v>
      </c>
      <c r="S35" s="59">
        <v>120</v>
      </c>
      <c r="T35" s="59">
        <v>120</v>
      </c>
      <c r="U35" s="59">
        <v>84</v>
      </c>
      <c r="V35" s="59">
        <v>42</v>
      </c>
      <c r="W35" s="59">
        <v>135</v>
      </c>
      <c r="X35" s="59">
        <f t="shared" si="2"/>
        <v>381</v>
      </c>
      <c r="Y35" s="54">
        <v>7</v>
      </c>
      <c r="Z35" s="54">
        <v>5.6</v>
      </c>
      <c r="AA35" s="54">
        <v>2.8</v>
      </c>
      <c r="AB35" s="54">
        <v>8</v>
      </c>
      <c r="AC35" s="54">
        <f t="shared" si="9"/>
        <v>23.4</v>
      </c>
      <c r="AD35" s="61">
        <f t="shared" si="12"/>
        <v>1009.5</v>
      </c>
      <c r="AE35" s="61">
        <f t="shared" si="6"/>
        <v>946.80000000000007</v>
      </c>
      <c r="AF35" s="61">
        <f t="shared" si="13"/>
        <v>315.59999999999997</v>
      </c>
      <c r="AG35" s="61">
        <f t="shared" si="5"/>
        <v>767</v>
      </c>
    </row>
    <row r="36" spans="1:33">
      <c r="A36" s="152"/>
      <c r="B36" s="6">
        <v>3</v>
      </c>
      <c r="C36" s="6" t="s">
        <v>109</v>
      </c>
      <c r="D36" s="6">
        <f t="shared" si="1"/>
        <v>1161</v>
      </c>
      <c r="E36" s="6">
        <f>U$3</f>
        <v>1361</v>
      </c>
      <c r="F36" s="46">
        <f>IF($U$4-AF36&lt;0,1,$U$4-AF36)</f>
        <v>996.8</v>
      </c>
      <c r="G36" s="46">
        <f>IF(AE36-$U$5&lt;0,1,AE36-$U$5)</f>
        <v>382.20000000000005</v>
      </c>
      <c r="H36" s="49">
        <f>IF(D36-F36&lt;0,1,IF(E36-G36&lt;0,-1,IF(D36-F36*2&lt;0,2,IF(E36-G36*2&lt;0,-2,IF(D36-F36*3&lt;0,3,IF(E36-G36*3&lt;0,-3,IF(D36-F36*4&lt;0,4,IF(E36-G36*4&lt;0,-4,-9))))))))</f>
        <v>2</v>
      </c>
      <c r="I36" s="46">
        <f>E36-(ROUNDUP(D36/F36,0)-1)*G36</f>
        <v>978.8</v>
      </c>
      <c r="J36" s="46"/>
      <c r="K36" s="46"/>
      <c r="L36" s="46"/>
      <c r="M36" s="46"/>
      <c r="N36" s="46"/>
      <c r="O36" s="46"/>
      <c r="P36" s="46"/>
      <c r="Q36" s="59" t="s">
        <v>28</v>
      </c>
      <c r="R36" s="59">
        <v>3</v>
      </c>
      <c r="S36" s="59">
        <v>120</v>
      </c>
      <c r="T36" s="60">
        <v>300</v>
      </c>
      <c r="U36" s="60">
        <v>180</v>
      </c>
      <c r="V36" s="60">
        <v>150</v>
      </c>
      <c r="W36" s="60">
        <v>410</v>
      </c>
      <c r="X36" s="60">
        <f t="shared" si="2"/>
        <v>1040</v>
      </c>
      <c r="Y36" s="54">
        <v>6</v>
      </c>
      <c r="Z36" s="54">
        <v>4.0999999999999996</v>
      </c>
      <c r="AA36" s="54">
        <v>2.1</v>
      </c>
      <c r="AB36" s="54">
        <v>6</v>
      </c>
      <c r="AC36" s="54">
        <f t="shared" si="9"/>
        <v>18.2</v>
      </c>
      <c r="AD36" s="61">
        <f t="shared" si="12"/>
        <v>1161</v>
      </c>
      <c r="AE36" s="61">
        <f t="shared" si="6"/>
        <v>907.2</v>
      </c>
      <c r="AF36" s="61">
        <f t="shared" si="13"/>
        <v>379.2</v>
      </c>
      <c r="AG36" s="61">
        <f t="shared" si="5"/>
        <v>884</v>
      </c>
    </row>
    <row r="37" spans="1:33">
      <c r="A37" s="152"/>
      <c r="B37" s="6">
        <v>4</v>
      </c>
      <c r="C37" s="6" t="s">
        <v>129</v>
      </c>
      <c r="D37" s="6">
        <f t="shared" si="1"/>
        <v>1188</v>
      </c>
      <c r="E37" s="6">
        <f>V$3</f>
        <v>1521</v>
      </c>
      <c r="F37" s="46">
        <f>IF($V$4-AF37&lt;0,1,$V$4-AF37)</f>
        <v>801</v>
      </c>
      <c r="G37" s="46">
        <f>IF(AE37-$V$5&lt;0,1,AE37-$V$5)</f>
        <v>47.399999999999977</v>
      </c>
      <c r="H37" s="49">
        <f>IF(E37-G37&lt;0,-1,IF(D37-F37&lt;0,1,IF(E37-G37*2&lt;0,-2,IF(D37-F37*2&lt;0,2,IF(E37-G37*3&lt;0,-3,IF(D37-F37*3&lt;0,3,IF(E37-G37*4&lt;0,-4,-9)))))))</f>
        <v>2</v>
      </c>
      <c r="I37" s="46">
        <f>E37-ROUNDUP(D37/F37,0)*G37</f>
        <v>1426.2</v>
      </c>
      <c r="J37" s="46"/>
      <c r="K37" s="46"/>
      <c r="L37" s="46"/>
      <c r="M37" s="46"/>
      <c r="N37" s="46"/>
      <c r="O37" s="46"/>
      <c r="P37" s="46"/>
      <c r="Q37" s="59" t="s">
        <v>50</v>
      </c>
      <c r="R37" s="59">
        <v>5</v>
      </c>
      <c r="S37" s="59">
        <v>112</v>
      </c>
      <c r="T37" s="59">
        <v>160</v>
      </c>
      <c r="U37" s="59">
        <v>80</v>
      </c>
      <c r="V37" s="59">
        <v>90</v>
      </c>
      <c r="W37" s="59">
        <v>100</v>
      </c>
      <c r="X37" s="59">
        <f t="shared" si="2"/>
        <v>430</v>
      </c>
      <c r="Y37" s="54">
        <v>8</v>
      </c>
      <c r="Z37" s="54">
        <v>5.0999999999999996</v>
      </c>
      <c r="AA37" s="54">
        <v>3.1</v>
      </c>
      <c r="AB37" s="54">
        <v>7</v>
      </c>
      <c r="AC37" s="54">
        <f t="shared" si="9"/>
        <v>23.2</v>
      </c>
      <c r="AD37" s="61">
        <f t="shared" si="12"/>
        <v>1188</v>
      </c>
      <c r="AE37" s="61">
        <f t="shared" si="6"/>
        <v>869.4</v>
      </c>
      <c r="AF37" s="61">
        <f t="shared" si="13"/>
        <v>402</v>
      </c>
      <c r="AG37" s="61">
        <f t="shared" si="5"/>
        <v>653</v>
      </c>
    </row>
    <row r="38" spans="1:33">
      <c r="A38" s="152"/>
      <c r="B38" s="6">
        <v>5</v>
      </c>
      <c r="C38" s="6" t="s">
        <v>58</v>
      </c>
      <c r="D38" s="6">
        <f t="shared" si="1"/>
        <v>1336.5</v>
      </c>
      <c r="E38" s="6">
        <f>W$3</f>
        <v>1719</v>
      </c>
      <c r="F38" s="46">
        <f>IF($W$4-AF38&lt;0,1,$W$4-AF38)</f>
        <v>727.6</v>
      </c>
      <c r="G38" s="46">
        <f>IF(AE38-$W$5&lt;0,1,AE38-$W$5)</f>
        <v>744.2</v>
      </c>
      <c r="H38" s="49">
        <f>IF(D38-F38&lt;0,1,IF(E38-G38&lt;0,-1,IF(D38-F38*2&lt;0,2,IF(E38-G38*2&lt;0,-2,IF(D38-F38*3&lt;0,3,IF(E38-G38*3&lt;0,-3,IF(D38-F38*4&lt;0,4,IF(E38-G38*4&lt;0,-4,-9))))))))</f>
        <v>2</v>
      </c>
      <c r="I38" s="46">
        <f>E38-(ROUNDUP(D38/F38,0)-1)*G38</f>
        <v>974.8</v>
      </c>
      <c r="J38" s="46"/>
      <c r="K38" s="46"/>
      <c r="L38" s="46"/>
      <c r="M38" s="46"/>
      <c r="N38" s="46"/>
      <c r="O38" s="46"/>
      <c r="P38" s="46"/>
      <c r="Q38" s="59" t="s">
        <v>59</v>
      </c>
      <c r="R38" s="59">
        <v>5</v>
      </c>
      <c r="S38" s="59">
        <v>164</v>
      </c>
      <c r="T38" s="59">
        <v>180</v>
      </c>
      <c r="U38" s="59">
        <v>118</v>
      </c>
      <c r="V38" s="59">
        <v>70</v>
      </c>
      <c r="W38" s="60">
        <v>330</v>
      </c>
      <c r="X38" s="59">
        <f t="shared" si="2"/>
        <v>698</v>
      </c>
      <c r="Y38" s="54">
        <v>9</v>
      </c>
      <c r="Z38" s="54">
        <v>5.9</v>
      </c>
      <c r="AA38" s="54">
        <v>3.5</v>
      </c>
      <c r="AB38" s="55">
        <v>11</v>
      </c>
      <c r="AC38" s="54">
        <f t="shared" si="9"/>
        <v>29.4</v>
      </c>
      <c r="AD38" s="61">
        <f t="shared" si="12"/>
        <v>1336.5</v>
      </c>
      <c r="AE38" s="61">
        <f t="shared" si="6"/>
        <v>1051.2</v>
      </c>
      <c r="AF38" s="61">
        <f t="shared" si="13"/>
        <v>416.4</v>
      </c>
      <c r="AG38" s="61">
        <f t="shared" si="5"/>
        <v>1199</v>
      </c>
    </row>
    <row r="39" spans="1:33">
      <c r="A39" s="152"/>
      <c r="B39" s="6">
        <v>6</v>
      </c>
      <c r="C39" s="6" t="s">
        <v>122</v>
      </c>
      <c r="D39" s="6">
        <f t="shared" si="1"/>
        <v>1485</v>
      </c>
      <c r="E39" s="6">
        <f>X$3</f>
        <v>1430</v>
      </c>
      <c r="F39" s="46">
        <f>IF($X$4-AF39&lt;0,1,$X$4-AF39)</f>
        <v>364</v>
      </c>
      <c r="G39" s="46">
        <f>IF(AE39-$X$5&lt;0,1,AE39-$X$5)</f>
        <v>1</v>
      </c>
      <c r="H39" s="49">
        <f>IF(E39-G39&lt;0,-1,IF(D39-F39&lt;0,1,IF(E39-G39*2&lt;0,-2,IF(D39-F39*2&lt;0,2,IF(E39-G39*3&lt;0,-3,IF(D39-F39*3&lt;0,3,IF(E39-G39*4&lt;0,-4,-9)))))))</f>
        <v>-9</v>
      </c>
      <c r="I39" s="46">
        <f>E39-ROUNDUP(D39/F39,0)*G39</f>
        <v>1425</v>
      </c>
      <c r="J39" s="46"/>
      <c r="K39" s="46"/>
      <c r="L39" s="46"/>
      <c r="M39" s="46"/>
      <c r="N39" s="46"/>
      <c r="O39" s="46"/>
      <c r="P39" s="46"/>
      <c r="Q39" s="59" t="s">
        <v>130</v>
      </c>
      <c r="R39" s="59">
        <v>6</v>
      </c>
      <c r="S39" s="59">
        <v>160</v>
      </c>
      <c r="T39" s="59">
        <v>200</v>
      </c>
      <c r="U39" s="59">
        <v>88</v>
      </c>
      <c r="V39" s="60">
        <v>104</v>
      </c>
      <c r="W39" s="59">
        <v>270</v>
      </c>
      <c r="X39" s="59">
        <f t="shared" si="2"/>
        <v>662</v>
      </c>
      <c r="Y39" s="55">
        <v>10</v>
      </c>
      <c r="Z39" s="54">
        <v>4.4000000000000004</v>
      </c>
      <c r="AA39" s="55">
        <v>5.2</v>
      </c>
      <c r="AB39" s="54">
        <v>10</v>
      </c>
      <c r="AC39" s="54">
        <f t="shared" si="9"/>
        <v>29.6</v>
      </c>
      <c r="AD39" s="61">
        <f t="shared" si="12"/>
        <v>1485</v>
      </c>
      <c r="AE39" s="61">
        <f t="shared" si="6"/>
        <v>784.80000000000007</v>
      </c>
      <c r="AF39" s="61">
        <f t="shared" si="13"/>
        <v>618</v>
      </c>
      <c r="AG39" s="61">
        <f t="shared" si="5"/>
        <v>1060</v>
      </c>
    </row>
    <row r="40" spans="1:33">
      <c r="A40" s="152"/>
      <c r="B40" s="6">
        <v>7</v>
      </c>
      <c r="C40" s="62" t="s">
        <v>23</v>
      </c>
      <c r="D40" s="6">
        <f t="shared" si="1"/>
        <v>1218</v>
      </c>
      <c r="E40" s="6">
        <f>Y$3</f>
        <v>1719</v>
      </c>
      <c r="F40" s="46">
        <f>IF($Y$4-AF40&lt;0,1,$Y$4-AF40)</f>
        <v>780.40000000000009</v>
      </c>
      <c r="G40" s="46">
        <f>IF(AE40-$Y$5&lt;0,1,AE40-$Y$5)</f>
        <v>1133</v>
      </c>
      <c r="H40" s="49">
        <f>IF(D40-F40&lt;0,1,IF(E40-G40&lt;0,-1,IF(D40-F40*2&lt;0,2,IF(E40-G40*2&lt;0,-2,IF(D40-F40*3&lt;0,3,IF(E40-G40*3&lt;0,-3,IF(D40-F40*4&lt;0,4,IF(E40-G40*4&lt;0,-4,-9))))))))</f>
        <v>2</v>
      </c>
      <c r="I40" s="46">
        <f>E40-(ROUNDUP(D40/F40,0)-1)*G40</f>
        <v>586</v>
      </c>
      <c r="J40" s="46"/>
      <c r="K40" s="46"/>
      <c r="L40" s="46"/>
      <c r="M40" s="46"/>
      <c r="N40" s="46"/>
      <c r="O40" s="46"/>
      <c r="P40" s="46"/>
      <c r="Q40" s="59" t="s">
        <v>188</v>
      </c>
      <c r="R40" s="59">
        <v>6</v>
      </c>
      <c r="S40" s="59">
        <v>172</v>
      </c>
      <c r="T40" s="59">
        <v>180</v>
      </c>
      <c r="U40" s="60">
        <v>180</v>
      </c>
      <c r="V40" s="59">
        <v>60</v>
      </c>
      <c r="W40" s="59">
        <v>300</v>
      </c>
      <c r="X40" s="60">
        <f t="shared" si="2"/>
        <v>720</v>
      </c>
      <c r="Y40" s="54">
        <v>8</v>
      </c>
      <c r="Z40" s="55">
        <v>7.8461999999999996</v>
      </c>
      <c r="AA40" s="54">
        <v>3.0769000000000002</v>
      </c>
      <c r="AB40" s="55">
        <v>12</v>
      </c>
      <c r="AC40" s="55">
        <f t="shared" si="9"/>
        <v>30.923099999999998</v>
      </c>
      <c r="AD40" s="61">
        <f t="shared" si="12"/>
        <v>1218</v>
      </c>
      <c r="AE40" s="63">
        <f t="shared" si="6"/>
        <v>1440</v>
      </c>
      <c r="AF40" s="61">
        <f t="shared" si="13"/>
        <v>363.59999999999997</v>
      </c>
      <c r="AG40" s="61">
        <f t="shared" si="5"/>
        <v>1248</v>
      </c>
    </row>
    <row r="41" spans="1:33">
      <c r="A41" s="153"/>
      <c r="B41" s="6">
        <v>8</v>
      </c>
      <c r="C41" s="6" t="s">
        <v>205</v>
      </c>
      <c r="D41" s="6">
        <f t="shared" si="1"/>
        <v>1605</v>
      </c>
      <c r="E41" s="6">
        <f>Z$3</f>
        <v>1430</v>
      </c>
      <c r="F41" s="46">
        <f>IF($Z$4-AF41&lt;0,1,$Z$4-AF41)</f>
        <v>457.6</v>
      </c>
      <c r="G41" s="46">
        <f>IF(AE41-$Z$5&lt;0,1,AE41-$Z$5)</f>
        <v>125.80000000000007</v>
      </c>
      <c r="H41" s="49">
        <f>IF(E41-G41&lt;0,-1,IF(D41-F41&lt;0,1,IF(E41-G41*2&lt;0,-2,IF(D41-F41*2&lt;0,2,IF(E41-G41*3&lt;0,-3,IF(D41-F41*3&lt;0,3,IF(E41-G41*4&lt;0,-4,-9)))))))</f>
        <v>-9</v>
      </c>
      <c r="I41" s="46">
        <f>E41-ROUNDUP(D41/F41,0)*G41</f>
        <v>926.79999999999973</v>
      </c>
      <c r="J41" s="46"/>
      <c r="K41" s="46"/>
      <c r="L41" s="46"/>
      <c r="M41" s="46"/>
      <c r="N41" s="46"/>
      <c r="O41" s="46"/>
      <c r="P41" s="46"/>
      <c r="Q41" s="59" t="s">
        <v>13</v>
      </c>
      <c r="R41" s="59">
        <v>6</v>
      </c>
      <c r="S41" s="59">
        <v>204</v>
      </c>
      <c r="T41" s="60">
        <v>280</v>
      </c>
      <c r="U41" s="60">
        <v>150</v>
      </c>
      <c r="V41" s="60">
        <v>160</v>
      </c>
      <c r="W41" s="60">
        <v>500</v>
      </c>
      <c r="X41" s="60">
        <f t="shared" si="2"/>
        <v>1090</v>
      </c>
      <c r="Y41" s="54">
        <v>10</v>
      </c>
      <c r="Z41" s="54">
        <v>4.5</v>
      </c>
      <c r="AA41" s="54">
        <v>3.5</v>
      </c>
      <c r="AB41" s="54">
        <v>15</v>
      </c>
      <c r="AC41" s="54">
        <v>33</v>
      </c>
      <c r="AD41" s="63">
        <f t="shared" si="12"/>
        <v>1605</v>
      </c>
      <c r="AE41" s="61">
        <f t="shared" si="6"/>
        <v>910.80000000000007</v>
      </c>
      <c r="AF41" s="61">
        <f t="shared" si="13"/>
        <v>524.4</v>
      </c>
      <c r="AG41" s="61">
        <f t="shared" si="5"/>
        <v>1685</v>
      </c>
    </row>
    <row r="42" spans="1:33" ht="13.5" customHeight="1">
      <c r="A42" s="151" t="s">
        <v>179</v>
      </c>
      <c r="B42" s="46">
        <v>1</v>
      </c>
      <c r="C42" s="46" t="s">
        <v>179</v>
      </c>
      <c r="D42" s="46">
        <f t="shared" si="1"/>
        <v>742.5</v>
      </c>
      <c r="E42" s="6">
        <f>S$3</f>
        <v>1833</v>
      </c>
      <c r="F42" s="46">
        <f>IF($S$4-AF42&lt;0,1,$S$4-AF42)</f>
        <v>692.4</v>
      </c>
      <c r="G42" s="46">
        <f>IF(AE42-$S$5&lt;0,1,AE42-$S$5)</f>
        <v>1</v>
      </c>
      <c r="H42" s="49">
        <f>IF(D42-F42&lt;0,1,IF(E42-G42&lt;0,-1,IF(D42-F42*2&lt;0,2,IF(E42-G42*2&lt;0,-2,IF(D42-F42*3&lt;0,3,IF(E42-G42*3&lt;0,-3,IF(D42-F42*4&lt;0,4,IF(E42-G42*4&lt;0,-4,-9))))))))</f>
        <v>2</v>
      </c>
      <c r="I42" s="46">
        <f>E42-(ROUNDUP(D42/F42,0)-1)*G42</f>
        <v>1832</v>
      </c>
      <c r="J42" s="46"/>
      <c r="K42" s="46"/>
      <c r="L42" s="46"/>
      <c r="M42" s="46"/>
      <c r="N42" s="46"/>
      <c r="O42" s="46"/>
      <c r="P42" s="46"/>
      <c r="Q42" s="52" t="s">
        <v>54</v>
      </c>
      <c r="R42" s="52">
        <v>5</v>
      </c>
      <c r="S42" s="52">
        <v>112</v>
      </c>
      <c r="T42" s="52">
        <v>100</v>
      </c>
      <c r="U42" s="52">
        <v>60</v>
      </c>
      <c r="V42" s="52">
        <v>95</v>
      </c>
      <c r="W42" s="52">
        <v>150</v>
      </c>
      <c r="X42" s="52">
        <f t="shared" si="2"/>
        <v>405</v>
      </c>
      <c r="Y42" s="54">
        <v>5</v>
      </c>
      <c r="Z42" s="54">
        <v>3.0769000000000002</v>
      </c>
      <c r="AA42" s="55">
        <v>5.7949000000000002</v>
      </c>
      <c r="AB42" s="54">
        <v>9</v>
      </c>
      <c r="AC42" s="54">
        <f t="shared" ref="AC42:AC48" si="14">AB42+AA42+Z42+Y42</f>
        <v>22.8718</v>
      </c>
      <c r="AD42" s="56">
        <f t="shared" si="12"/>
        <v>742.5</v>
      </c>
      <c r="AE42" s="56">
        <f t="shared" ref="AE42:AE49" si="15">ROUND(U42+Z42*($Q$3-1),0)*1.5</f>
        <v>454.5</v>
      </c>
      <c r="AF42" s="56">
        <f t="shared" si="13"/>
        <v>663.6</v>
      </c>
      <c r="AG42" s="56">
        <f t="shared" si="5"/>
        <v>861</v>
      </c>
    </row>
    <row r="43" spans="1:33">
      <c r="A43" s="152"/>
      <c r="B43" s="46">
        <v>2</v>
      </c>
      <c r="C43" s="46" t="s">
        <v>57</v>
      </c>
      <c r="D43" s="46">
        <f t="shared" si="1"/>
        <v>1485</v>
      </c>
      <c r="E43" s="6">
        <f>T$3</f>
        <v>1797</v>
      </c>
      <c r="F43" s="46">
        <f>IF($T$4-AF43&lt;0,1,$T$4-AF43)</f>
        <v>897.8</v>
      </c>
      <c r="G43" s="46">
        <f>IF(AE43-$T$5&lt;0,1,AE43-$T$5)</f>
        <v>1</v>
      </c>
      <c r="H43" s="49">
        <f>IF(E43-G43&lt;0,-1,IF(D43-F43&lt;0,1,IF(E43-G43*2&lt;0,-2,IF(D43-F43*2&lt;0,2,IF(E43-G43*3&lt;0,-3,IF(D43-F43*3&lt;0,3,IF(E43-G43*4&lt;0,-4,-9)))))))</f>
        <v>2</v>
      </c>
      <c r="I43" s="46">
        <f>E43-ROUNDUP(D43/F43,0)*G43</f>
        <v>1795</v>
      </c>
      <c r="J43" s="46"/>
      <c r="K43" s="46"/>
      <c r="L43" s="46"/>
      <c r="M43" s="46"/>
      <c r="N43" s="46"/>
      <c r="O43" s="46"/>
      <c r="P43" s="46"/>
      <c r="Q43" s="52" t="s">
        <v>131</v>
      </c>
      <c r="R43" s="52">
        <v>5</v>
      </c>
      <c r="S43" s="52">
        <v>164</v>
      </c>
      <c r="T43" s="52">
        <v>200</v>
      </c>
      <c r="U43" s="52">
        <v>116</v>
      </c>
      <c r="V43" s="52">
        <v>76</v>
      </c>
      <c r="W43" s="52">
        <v>300</v>
      </c>
      <c r="X43" s="52">
        <f t="shared" si="2"/>
        <v>692</v>
      </c>
      <c r="Y43" s="55">
        <v>10</v>
      </c>
      <c r="Z43" s="54">
        <v>5.8</v>
      </c>
      <c r="AA43" s="54">
        <v>3.8</v>
      </c>
      <c r="AB43" s="54">
        <v>10</v>
      </c>
      <c r="AC43" s="54">
        <f t="shared" si="14"/>
        <v>29.6</v>
      </c>
      <c r="AD43" s="56">
        <f t="shared" si="12"/>
        <v>1485</v>
      </c>
      <c r="AE43" s="56">
        <f t="shared" si="15"/>
        <v>861</v>
      </c>
      <c r="AF43" s="56">
        <f t="shared" si="13"/>
        <v>451.2</v>
      </c>
      <c r="AG43" s="56">
        <f t="shared" si="5"/>
        <v>1090</v>
      </c>
    </row>
    <row r="44" spans="1:33">
      <c r="A44" s="152"/>
      <c r="B44" s="46">
        <v>3</v>
      </c>
      <c r="C44" s="46" t="s">
        <v>154</v>
      </c>
      <c r="D44" s="46">
        <f t="shared" si="1"/>
        <v>1068</v>
      </c>
      <c r="E44" s="6">
        <f>U$3</f>
        <v>1361</v>
      </c>
      <c r="F44" s="46">
        <f>IF($U$4-AF44&lt;0,1,$U$4-AF44)</f>
        <v>766.4</v>
      </c>
      <c r="G44" s="46">
        <f>IF(AE44-$U$5&lt;0,1,AE44-$U$5)</f>
        <v>49.5</v>
      </c>
      <c r="H44" s="49">
        <f>IF(D44-F44&lt;0,1,IF(E44-G44&lt;0,-1,IF(D44-F44*2&lt;0,2,IF(E44-G44*2&lt;0,-2,IF(D44-F44*3&lt;0,3,IF(E44-G44*3&lt;0,-3,IF(D44-F44*4&lt;0,4,IF(E44-G44*4&lt;0,-4,-9))))))))</f>
        <v>2</v>
      </c>
      <c r="I44" s="46">
        <f>E44-(ROUNDUP(D44/F44,0)-1)*G44</f>
        <v>1311.5</v>
      </c>
      <c r="J44" s="46"/>
      <c r="K44" s="46"/>
      <c r="L44" s="46"/>
      <c r="M44" s="46"/>
      <c r="N44" s="46"/>
      <c r="O44" s="46"/>
      <c r="P44" s="46"/>
      <c r="Q44" s="52" t="s">
        <v>110</v>
      </c>
      <c r="R44" s="52">
        <v>4</v>
      </c>
      <c r="S44" s="52">
        <v>112</v>
      </c>
      <c r="T44" s="52">
        <v>80</v>
      </c>
      <c r="U44" s="52">
        <v>75</v>
      </c>
      <c r="V44" s="53">
        <v>105</v>
      </c>
      <c r="W44" s="52">
        <v>80</v>
      </c>
      <c r="X44" s="52">
        <f t="shared" si="2"/>
        <v>340</v>
      </c>
      <c r="Y44" s="54">
        <v>8</v>
      </c>
      <c r="Z44" s="54">
        <v>3.9</v>
      </c>
      <c r="AA44" s="55">
        <v>5.0999999999999996</v>
      </c>
      <c r="AB44" s="54">
        <v>7</v>
      </c>
      <c r="AC44" s="54">
        <f t="shared" si="14"/>
        <v>24</v>
      </c>
      <c r="AD44" s="56">
        <f t="shared" si="12"/>
        <v>1068</v>
      </c>
      <c r="AE44" s="56">
        <f t="shared" si="15"/>
        <v>574.5</v>
      </c>
      <c r="AF44" s="56">
        <f t="shared" si="13"/>
        <v>609.6</v>
      </c>
      <c r="AG44" s="56">
        <f t="shared" si="5"/>
        <v>633</v>
      </c>
    </row>
    <row r="45" spans="1:33">
      <c r="A45" s="152"/>
      <c r="B45" s="46">
        <v>4</v>
      </c>
      <c r="C45" s="46" t="s">
        <v>6</v>
      </c>
      <c r="D45" s="46">
        <f t="shared" si="1"/>
        <v>1009.5</v>
      </c>
      <c r="E45" s="6">
        <f>V$3</f>
        <v>1521</v>
      </c>
      <c r="F45" s="46">
        <f>IF($V$4-AF45&lt;0,1,$V$4-AF45)</f>
        <v>663</v>
      </c>
      <c r="G45" s="46">
        <f>IF(AE45-$V$5&lt;0,1,AE45-$V$5)</f>
        <v>1</v>
      </c>
      <c r="H45" s="49">
        <f>IF(E45-G45&lt;0,-1,IF(D45-F45&lt;0,1,IF(E45-G45*2&lt;0,-2,IF(D45-F45*2&lt;0,2,IF(E45-G45*3&lt;0,-3,IF(D45-F45*3&lt;0,3,IF(E45-G45*4&lt;0,-4,-9)))))))</f>
        <v>2</v>
      </c>
      <c r="I45" s="46">
        <f>E45-ROUNDUP(D45/F45,0)*G45</f>
        <v>1519</v>
      </c>
      <c r="J45" s="46"/>
      <c r="K45" s="46"/>
      <c r="L45" s="46"/>
      <c r="M45" s="46"/>
      <c r="N45" s="46"/>
      <c r="O45" s="46"/>
      <c r="P45" s="46"/>
      <c r="Q45" s="52" t="s">
        <v>54</v>
      </c>
      <c r="R45" s="52">
        <v>4</v>
      </c>
      <c r="S45" s="52">
        <v>120</v>
      </c>
      <c r="T45" s="52">
        <v>120</v>
      </c>
      <c r="U45" s="52">
        <v>110</v>
      </c>
      <c r="V45" s="53">
        <v>110</v>
      </c>
      <c r="W45" s="52">
        <v>150</v>
      </c>
      <c r="X45" s="52">
        <f t="shared" si="2"/>
        <v>490</v>
      </c>
      <c r="Y45" s="54">
        <v>7</v>
      </c>
      <c r="Z45" s="54">
        <v>4.3</v>
      </c>
      <c r="AA45" s="54">
        <v>4.3</v>
      </c>
      <c r="AB45" s="54">
        <v>7</v>
      </c>
      <c r="AC45" s="54">
        <f t="shared" si="14"/>
        <v>22.6</v>
      </c>
      <c r="AD45" s="56">
        <f t="shared" si="12"/>
        <v>1009.5</v>
      </c>
      <c r="AE45" s="56">
        <f t="shared" si="15"/>
        <v>675</v>
      </c>
      <c r="AF45" s="56">
        <f t="shared" si="13"/>
        <v>540</v>
      </c>
      <c r="AG45" s="56">
        <f t="shared" si="5"/>
        <v>703</v>
      </c>
    </row>
    <row r="46" spans="1:33">
      <c r="A46" s="152"/>
      <c r="B46" s="46">
        <v>5</v>
      </c>
      <c r="C46" s="46" t="s">
        <v>206</v>
      </c>
      <c r="D46" s="46">
        <f t="shared" si="1"/>
        <v>1128</v>
      </c>
      <c r="E46" s="6">
        <f>W$3</f>
        <v>1719</v>
      </c>
      <c r="F46" s="46">
        <f>IF($W$4-AF46&lt;0,1,$W$4-AF46)</f>
        <v>828.40000000000009</v>
      </c>
      <c r="G46" s="46">
        <f>IF(AE46-$W$5&lt;0,1,AE46-$W$5)</f>
        <v>440</v>
      </c>
      <c r="H46" s="49">
        <f>IF(D46-F46&lt;0,1,IF(E46-G46&lt;0,-1,IF(D46-F46*2&lt;0,2,IF(E46-G46*2&lt;0,-2,IF(D46-F46*3&lt;0,3,IF(E46-G46*3&lt;0,-3,IF(D46-F46*4&lt;0,4,IF(E46-G46*4&lt;0,-4,-9))))))))</f>
        <v>2</v>
      </c>
      <c r="I46" s="46">
        <f>E46-(ROUNDUP(D46/F46,0)-1)*G46</f>
        <v>1279</v>
      </c>
      <c r="J46" s="46"/>
      <c r="K46" s="46"/>
      <c r="L46" s="46"/>
      <c r="M46" s="46"/>
      <c r="N46" s="46"/>
      <c r="O46" s="46"/>
      <c r="P46" s="46"/>
      <c r="Q46" s="52" t="s">
        <v>163</v>
      </c>
      <c r="R46" s="52">
        <v>4</v>
      </c>
      <c r="S46" s="52">
        <v>112</v>
      </c>
      <c r="T46" s="52">
        <v>120</v>
      </c>
      <c r="U46" s="52">
        <v>79</v>
      </c>
      <c r="V46" s="52">
        <v>42</v>
      </c>
      <c r="W46" s="52">
        <v>90</v>
      </c>
      <c r="X46" s="52">
        <f t="shared" si="2"/>
        <v>331</v>
      </c>
      <c r="Y46" s="54">
        <v>8</v>
      </c>
      <c r="Z46" s="54">
        <v>5.3</v>
      </c>
      <c r="AA46" s="54">
        <v>2.8</v>
      </c>
      <c r="AB46" s="54">
        <v>6</v>
      </c>
      <c r="AC46" s="54">
        <f t="shared" si="14"/>
        <v>22.1</v>
      </c>
      <c r="AD46" s="56">
        <f t="shared" si="12"/>
        <v>1128</v>
      </c>
      <c r="AE46" s="56">
        <f t="shared" si="15"/>
        <v>747</v>
      </c>
      <c r="AF46" s="56">
        <f t="shared" si="13"/>
        <v>315.59999999999997</v>
      </c>
      <c r="AG46" s="56">
        <f t="shared" si="5"/>
        <v>564</v>
      </c>
    </row>
    <row r="47" spans="1:33">
      <c r="A47" s="152"/>
      <c r="B47" s="46">
        <v>6</v>
      </c>
      <c r="C47" s="46" t="s">
        <v>58</v>
      </c>
      <c r="D47" s="46">
        <f t="shared" si="1"/>
        <v>1336.5</v>
      </c>
      <c r="E47" s="6">
        <f>X$3</f>
        <v>1430</v>
      </c>
      <c r="F47" s="46">
        <f>IF($X$4-AF47&lt;0,1,$X$4-AF47)</f>
        <v>565.6</v>
      </c>
      <c r="G47" s="46">
        <f>IF(AE47-$X$5&lt;0,1,AE47-$X$5)</f>
        <v>91</v>
      </c>
      <c r="H47" s="49">
        <f>IF(E47-G47&lt;0,-1,IF(D47-F47&lt;0,1,IF(E47-G47*2&lt;0,-2,IF(D47-F47*2&lt;0,2,IF(E47-G47*3&lt;0,-3,IF(D47-F47*3&lt;0,3,IF(E47-G47*4&lt;0,-4,-9)))))))</f>
        <v>3</v>
      </c>
      <c r="I47" s="46">
        <f>E47-ROUNDUP(D47/F47,0)*G47</f>
        <v>1157</v>
      </c>
      <c r="J47" s="46"/>
      <c r="K47" s="46"/>
      <c r="L47" s="46"/>
      <c r="M47" s="46"/>
      <c r="N47" s="46"/>
      <c r="O47" s="46"/>
      <c r="P47" s="46"/>
      <c r="Q47" s="52" t="s">
        <v>59</v>
      </c>
      <c r="R47" s="52">
        <v>5</v>
      </c>
      <c r="S47" s="52">
        <v>164</v>
      </c>
      <c r="T47" s="52">
        <v>180</v>
      </c>
      <c r="U47" s="52">
        <v>118</v>
      </c>
      <c r="V47" s="52">
        <v>70</v>
      </c>
      <c r="W47" s="53">
        <v>330</v>
      </c>
      <c r="X47" s="52">
        <f t="shared" si="2"/>
        <v>698</v>
      </c>
      <c r="Y47" s="54">
        <v>9</v>
      </c>
      <c r="Z47" s="54">
        <v>5.9</v>
      </c>
      <c r="AA47" s="54">
        <v>3.5</v>
      </c>
      <c r="AB47" s="55">
        <v>11</v>
      </c>
      <c r="AC47" s="54">
        <f t="shared" si="14"/>
        <v>29.4</v>
      </c>
      <c r="AD47" s="56">
        <f t="shared" si="12"/>
        <v>1336.5</v>
      </c>
      <c r="AE47" s="56">
        <f t="shared" si="15"/>
        <v>876</v>
      </c>
      <c r="AF47" s="56">
        <f t="shared" si="13"/>
        <v>416.4</v>
      </c>
      <c r="AG47" s="56">
        <f t="shared" si="5"/>
        <v>1199</v>
      </c>
    </row>
    <row r="48" spans="1:33">
      <c r="A48" s="152"/>
      <c r="B48" s="46">
        <v>7</v>
      </c>
      <c r="C48" s="47" t="s">
        <v>147</v>
      </c>
      <c r="D48" s="46">
        <f t="shared" si="1"/>
        <v>1455</v>
      </c>
      <c r="E48" s="40">
        <f>Y$3</f>
        <v>1719</v>
      </c>
      <c r="F48" s="46">
        <f>IF($Y$4-AF48&lt;0,1,$Y$4-AF48)</f>
        <v>668.8</v>
      </c>
      <c r="G48" s="46">
        <f>IF(AE48-$Y$5&lt;0,1,AE48-$Y$5)</f>
        <v>758</v>
      </c>
      <c r="H48" s="49">
        <f>IF(D48-F48&lt;0,1,IF(E48-G48&lt;0,-1,IF(D48-F48*2&lt;0,2,IF(E48-G48*2&lt;0,-2,IF(D48-F48*3&lt;0,3,IF(E48-G48*3&lt;0,-3,IF(D48-F48*4&lt;0,4,IF(E48-G48*4&lt;0,-4,-9))))))))</f>
        <v>3</v>
      </c>
      <c r="I48" s="46">
        <f>E48-(ROUNDUP(D48/F48,0)-1)*G48</f>
        <v>203</v>
      </c>
      <c r="J48" s="46"/>
      <c r="K48" s="46"/>
      <c r="L48" s="46"/>
      <c r="M48" s="46"/>
      <c r="N48" s="46"/>
      <c r="O48" s="46"/>
      <c r="P48" s="46"/>
      <c r="Q48" s="52" t="s">
        <v>185</v>
      </c>
      <c r="R48" s="52">
        <v>6</v>
      </c>
      <c r="S48" s="52">
        <v>180</v>
      </c>
      <c r="T48" s="52">
        <v>180</v>
      </c>
      <c r="U48" s="53">
        <v>150</v>
      </c>
      <c r="V48" s="52">
        <v>80</v>
      </c>
      <c r="W48" s="53">
        <v>360</v>
      </c>
      <c r="X48" s="53">
        <f t="shared" si="2"/>
        <v>770</v>
      </c>
      <c r="Y48" s="55">
        <v>10</v>
      </c>
      <c r="Z48" s="55">
        <v>7.0857000000000001</v>
      </c>
      <c r="AA48" s="54">
        <v>4</v>
      </c>
      <c r="AB48" s="55">
        <v>12</v>
      </c>
      <c r="AC48" s="55">
        <f t="shared" si="14"/>
        <v>33.085700000000003</v>
      </c>
      <c r="AD48" s="56">
        <f t="shared" si="12"/>
        <v>1455</v>
      </c>
      <c r="AE48" s="57">
        <f t="shared" si="15"/>
        <v>1065</v>
      </c>
      <c r="AF48" s="56">
        <f t="shared" si="13"/>
        <v>475.2</v>
      </c>
      <c r="AG48" s="56">
        <f t="shared" si="5"/>
        <v>1308</v>
      </c>
    </row>
    <row r="49" spans="1:33">
      <c r="A49" s="153"/>
      <c r="B49" s="46">
        <v>8</v>
      </c>
      <c r="C49" s="46" t="s">
        <v>205</v>
      </c>
      <c r="D49" s="46">
        <f t="shared" si="1"/>
        <v>1605</v>
      </c>
      <c r="E49" s="6">
        <f>Z$3</f>
        <v>1430</v>
      </c>
      <c r="F49" s="46">
        <f>IF($Z$4-AF49&lt;0,1,$Z$4-AF49)</f>
        <v>457.6</v>
      </c>
      <c r="G49" s="46">
        <f>IF(AE49-$Z$5&lt;0,1,AE49-$Z$5)</f>
        <v>1</v>
      </c>
      <c r="H49" s="49">
        <f>IF(E49-G49&lt;0,-1,IF(D49-F49&lt;0,1,IF(E49-G49*2&lt;0,-2,IF(D49-F49*2&lt;0,2,IF(E49-G49*3&lt;0,-3,IF(D49-F49*3&lt;0,3,IF(E49-G49*4&lt;0,-4,-9)))))))</f>
        <v>-9</v>
      </c>
      <c r="I49" s="46">
        <f>E49-ROUNDUP(D49/F49,0)*G49</f>
        <v>1426</v>
      </c>
      <c r="J49" s="46"/>
      <c r="K49" s="46"/>
      <c r="L49" s="46"/>
      <c r="M49" s="46"/>
      <c r="N49" s="46"/>
      <c r="O49" s="46"/>
      <c r="P49" s="46"/>
      <c r="Q49" s="52" t="s">
        <v>13</v>
      </c>
      <c r="R49" s="52">
        <v>6</v>
      </c>
      <c r="S49" s="52">
        <v>204</v>
      </c>
      <c r="T49" s="53">
        <v>280</v>
      </c>
      <c r="U49" s="53">
        <v>150</v>
      </c>
      <c r="V49" s="53">
        <v>160</v>
      </c>
      <c r="W49" s="53">
        <v>500</v>
      </c>
      <c r="X49" s="53">
        <f t="shared" si="2"/>
        <v>1090</v>
      </c>
      <c r="Y49" s="54">
        <v>10</v>
      </c>
      <c r="Z49" s="54">
        <v>4.5</v>
      </c>
      <c r="AA49" s="54">
        <v>3.5</v>
      </c>
      <c r="AB49" s="54">
        <v>15</v>
      </c>
      <c r="AC49" s="54">
        <v>33</v>
      </c>
      <c r="AD49" s="56">
        <f t="shared" si="12"/>
        <v>1605</v>
      </c>
      <c r="AE49" s="56">
        <f t="shared" si="15"/>
        <v>759</v>
      </c>
      <c r="AF49" s="56">
        <f t="shared" si="13"/>
        <v>524.4</v>
      </c>
      <c r="AG49" s="56">
        <f t="shared" si="5"/>
        <v>1685</v>
      </c>
    </row>
    <row r="50" spans="1:33" ht="13.5" customHeight="1">
      <c r="A50" s="151" t="s">
        <v>177</v>
      </c>
      <c r="B50" s="6">
        <v>1</v>
      </c>
      <c r="C50" s="62" t="s">
        <v>177</v>
      </c>
      <c r="D50" s="6">
        <f t="shared" si="1"/>
        <v>3272.4</v>
      </c>
      <c r="E50" s="48">
        <f>S$3</f>
        <v>1833</v>
      </c>
      <c r="F50" s="46">
        <f>IF($S$4-AF50&lt;0,1,$S$4-AF50)</f>
        <v>671.19999999999993</v>
      </c>
      <c r="G50" s="46">
        <f>IF(AE50-$S$5&lt;0,1,AE50-$S$5)</f>
        <v>161.80000000000007</v>
      </c>
      <c r="H50" s="49">
        <f>IF(D50-F50&lt;0,1,IF(E50-G50&lt;0,-1,IF(D50-F50*2&lt;0,2,IF(E50-G50*2&lt;0,-2,IF(D50-F50*3&lt;0,3,IF(E50-G50*3&lt;0,-3,IF(D50-F50*4&lt;0,4,IF(E50-G50*4&lt;0,-4,-9))))))))</f>
        <v>-9</v>
      </c>
      <c r="I50" s="46">
        <f>E50-(ROUNDUP(D50/F50,0)-1)*G50</f>
        <v>1185.7999999999997</v>
      </c>
      <c r="J50" s="46"/>
      <c r="K50" s="46"/>
      <c r="L50" s="46"/>
      <c r="M50" s="46"/>
      <c r="N50" s="46"/>
      <c r="O50" s="46"/>
      <c r="P50" s="46"/>
      <c r="Q50" s="59" t="s">
        <v>131</v>
      </c>
      <c r="R50" s="59">
        <v>6</v>
      </c>
      <c r="S50" s="59">
        <v>184</v>
      </c>
      <c r="T50" s="59">
        <v>80</v>
      </c>
      <c r="U50" s="59">
        <v>30</v>
      </c>
      <c r="V50" s="59">
        <v>10</v>
      </c>
      <c r="W50" s="59">
        <v>50</v>
      </c>
      <c r="X50" s="59">
        <f t="shared" si="2"/>
        <v>170</v>
      </c>
      <c r="Y50" s="55">
        <v>22</v>
      </c>
      <c r="Z50" s="54">
        <v>5.0952000000000002</v>
      </c>
      <c r="AA50" s="55">
        <v>5.2857000000000003</v>
      </c>
      <c r="AB50" s="54">
        <v>8</v>
      </c>
      <c r="AC50" s="55">
        <f t="shared" ref="AC50:AC56" si="16">AB50+AA50+Z50+Y50</f>
        <v>40.380899999999997</v>
      </c>
      <c r="AD50" s="63">
        <f t="shared" ref="AD50:AD56" si="17">ROUND(T50+Y50*($Q$3-1),0)*1.8</f>
        <v>3272.4</v>
      </c>
      <c r="AE50" s="61">
        <f t="shared" ref="AE50:AF56" si="18">ROUND(U50+Z50*($Q$3-1),0)*1.6</f>
        <v>692.80000000000007</v>
      </c>
      <c r="AF50" s="61">
        <f t="shared" si="18"/>
        <v>684.80000000000007</v>
      </c>
      <c r="AG50" s="61">
        <f t="shared" si="5"/>
        <v>682</v>
      </c>
    </row>
    <row r="51" spans="1:33">
      <c r="A51" s="152"/>
      <c r="B51" s="6">
        <v>2</v>
      </c>
      <c r="C51" s="6" t="s">
        <v>244</v>
      </c>
      <c r="D51" s="6">
        <f t="shared" si="1"/>
        <v>1353.6000000000001</v>
      </c>
      <c r="E51" s="48">
        <f>T$3</f>
        <v>1797</v>
      </c>
      <c r="F51" s="46">
        <f>IF($T$4-AF51&lt;0,1,$T$4-AF51)</f>
        <v>773</v>
      </c>
      <c r="G51" s="46">
        <f>IF(AE51-$T$5&lt;0,1,AE51-$T$5)</f>
        <v>1</v>
      </c>
      <c r="H51" s="49">
        <f>IF(E51-G51&lt;0,-1,IF(D51-F51&lt;0,1,IF(E51-G51*2&lt;0,-2,IF(D51-F51*2&lt;0,2,IF(E51-G51*3&lt;0,-3,IF(D51-F51*3&lt;0,3,IF(E51-G51*4&lt;0,-4,-9)))))))</f>
        <v>2</v>
      </c>
      <c r="I51" s="46">
        <f>E51-ROUNDUP(D51/F51,0)*G51</f>
        <v>1795</v>
      </c>
      <c r="J51" s="46"/>
      <c r="K51" s="46"/>
      <c r="L51" s="46"/>
      <c r="M51" s="46"/>
      <c r="N51" s="46"/>
      <c r="O51" s="46"/>
      <c r="P51" s="46"/>
      <c r="Q51" s="59" t="s">
        <v>125</v>
      </c>
      <c r="R51" s="59">
        <v>4</v>
      </c>
      <c r="S51" s="59">
        <v>128</v>
      </c>
      <c r="T51" s="59">
        <v>120</v>
      </c>
      <c r="U51" s="59">
        <v>73</v>
      </c>
      <c r="V51" s="59">
        <v>60</v>
      </c>
      <c r="W51" s="59">
        <v>120</v>
      </c>
      <c r="X51" s="59">
        <f t="shared" si="2"/>
        <v>373</v>
      </c>
      <c r="Y51" s="54">
        <v>8</v>
      </c>
      <c r="Z51" s="54">
        <v>4.9000000000000004</v>
      </c>
      <c r="AA51" s="54">
        <v>3.8</v>
      </c>
      <c r="AB51" s="54">
        <v>8</v>
      </c>
      <c r="AC51" s="54">
        <f t="shared" si="16"/>
        <v>24.700000000000003</v>
      </c>
      <c r="AD51" s="61">
        <f t="shared" si="17"/>
        <v>1353.6000000000001</v>
      </c>
      <c r="AE51" s="61">
        <f t="shared" si="18"/>
        <v>736</v>
      </c>
      <c r="AF51" s="61">
        <f t="shared" si="18"/>
        <v>576</v>
      </c>
      <c r="AG51" s="61">
        <f t="shared" si="5"/>
        <v>752</v>
      </c>
    </row>
    <row r="52" spans="1:33">
      <c r="A52" s="152"/>
      <c r="B52" s="6">
        <v>3</v>
      </c>
      <c r="C52" s="6" t="s">
        <v>159</v>
      </c>
      <c r="D52" s="6">
        <f t="shared" si="1"/>
        <v>1211.4000000000001</v>
      </c>
      <c r="E52" s="48">
        <f>U$3</f>
        <v>1361</v>
      </c>
      <c r="F52" s="46">
        <f>IF($U$4-AF52&lt;0,1,$U$4-AF52)</f>
        <v>955.2</v>
      </c>
      <c r="G52" s="46">
        <f>IF(AE52-$U$5&lt;0,1,AE52-$U$5)</f>
        <v>316.60000000000002</v>
      </c>
      <c r="H52" s="49">
        <f>IF(D52-F52&lt;0,1,IF(E52-G52&lt;0,-1,IF(D52-F52*2&lt;0,2,IF(E52-G52*2&lt;0,-2,IF(D52-F52*3&lt;0,3,IF(E52-G52*3&lt;0,-3,IF(D52-F52*4&lt;0,4,IF(E52-G52*4&lt;0,-4,-9))))))))</f>
        <v>2</v>
      </c>
      <c r="I52" s="46">
        <f>E52-(ROUNDUP(D52/F52,0)-1)*G52</f>
        <v>1044.4000000000001</v>
      </c>
      <c r="J52" s="46"/>
      <c r="K52" s="46"/>
      <c r="L52" s="46"/>
      <c r="M52" s="46"/>
      <c r="N52" s="46"/>
      <c r="O52" s="46"/>
      <c r="P52" s="46"/>
      <c r="Q52" s="59" t="s">
        <v>128</v>
      </c>
      <c r="R52" s="59">
        <v>4</v>
      </c>
      <c r="S52" s="59">
        <v>120</v>
      </c>
      <c r="T52" s="59">
        <v>120</v>
      </c>
      <c r="U52" s="59">
        <v>84</v>
      </c>
      <c r="V52" s="59">
        <v>42</v>
      </c>
      <c r="W52" s="59">
        <v>135</v>
      </c>
      <c r="X52" s="59">
        <f t="shared" si="2"/>
        <v>381</v>
      </c>
      <c r="Y52" s="54">
        <v>7</v>
      </c>
      <c r="Z52" s="54">
        <v>5.6</v>
      </c>
      <c r="AA52" s="54">
        <v>2.8</v>
      </c>
      <c r="AB52" s="54">
        <v>8</v>
      </c>
      <c r="AC52" s="54">
        <f t="shared" si="16"/>
        <v>23.4</v>
      </c>
      <c r="AD52" s="61">
        <f t="shared" si="17"/>
        <v>1211.4000000000001</v>
      </c>
      <c r="AE52" s="61">
        <f t="shared" si="18"/>
        <v>841.6</v>
      </c>
      <c r="AF52" s="61">
        <f t="shared" si="18"/>
        <v>420.8</v>
      </c>
      <c r="AG52" s="61">
        <f t="shared" si="5"/>
        <v>767</v>
      </c>
    </row>
    <row r="53" spans="1:33">
      <c r="A53" s="152"/>
      <c r="B53" s="6">
        <v>4</v>
      </c>
      <c r="C53" s="6" t="s">
        <v>180</v>
      </c>
      <c r="D53" s="6">
        <f t="shared" si="1"/>
        <v>1123.2</v>
      </c>
      <c r="E53" s="48">
        <f>V$3</f>
        <v>1521</v>
      </c>
      <c r="F53" s="46">
        <f>IF($V$4-AF53&lt;0,1,$V$4-AF53)</f>
        <v>929.4</v>
      </c>
      <c r="G53" s="46">
        <f>IF(AE53-$V$5&lt;0,1,AE53-$V$5)</f>
        <v>14.800000000000068</v>
      </c>
      <c r="H53" s="49">
        <f>IF(E53-G53&lt;0,-1,IF(D53-F53&lt;0,1,IF(E53-G53*2&lt;0,-2,IF(D53-F53*2&lt;0,2,IF(E53-G53*3&lt;0,-3,IF(D53-F53*3&lt;0,3,IF(E53-G53*4&lt;0,-4,-9)))))))</f>
        <v>2</v>
      </c>
      <c r="I53" s="46">
        <f>E53-ROUNDUP(D53/F53,0)*G53</f>
        <v>1491.3999999999999</v>
      </c>
      <c r="J53" s="46"/>
      <c r="K53" s="46"/>
      <c r="L53" s="46"/>
      <c r="M53" s="46"/>
      <c r="N53" s="46"/>
      <c r="O53" s="46"/>
      <c r="P53" s="46"/>
      <c r="Q53" s="59" t="s">
        <v>54</v>
      </c>
      <c r="R53" s="59">
        <v>5</v>
      </c>
      <c r="S53" s="59">
        <v>112</v>
      </c>
      <c r="T53" s="59">
        <v>150</v>
      </c>
      <c r="U53" s="59">
        <v>105</v>
      </c>
      <c r="V53" s="59">
        <v>30</v>
      </c>
      <c r="W53" s="59">
        <v>180</v>
      </c>
      <c r="X53" s="59">
        <f t="shared" si="2"/>
        <v>465</v>
      </c>
      <c r="Y53" s="54">
        <v>6</v>
      </c>
      <c r="Z53" s="54">
        <v>5.2857000000000003</v>
      </c>
      <c r="AA53" s="54">
        <v>1.7857000000000001</v>
      </c>
      <c r="AB53" s="54">
        <v>9</v>
      </c>
      <c r="AC53" s="54">
        <f t="shared" si="16"/>
        <v>22.071400000000001</v>
      </c>
      <c r="AD53" s="61">
        <f t="shared" si="17"/>
        <v>1123.2</v>
      </c>
      <c r="AE53" s="61">
        <f t="shared" si="18"/>
        <v>836.80000000000007</v>
      </c>
      <c r="AF53" s="61">
        <f t="shared" si="18"/>
        <v>273.60000000000002</v>
      </c>
      <c r="AG53" s="61">
        <f t="shared" si="5"/>
        <v>891</v>
      </c>
    </row>
    <row r="54" spans="1:33">
      <c r="A54" s="152"/>
      <c r="B54" s="6">
        <v>5</v>
      </c>
      <c r="C54" s="62" t="s">
        <v>27</v>
      </c>
      <c r="D54" s="6">
        <f t="shared" si="1"/>
        <v>2246.4</v>
      </c>
      <c r="E54" s="48">
        <f>W$3</f>
        <v>1719</v>
      </c>
      <c r="F54" s="46">
        <f>IF($W$4-AF54&lt;0,1,$W$4-AF54)</f>
        <v>588.79999999999995</v>
      </c>
      <c r="G54" s="46">
        <f>IF(AE54-$W$5&lt;0,1,AE54-$W$5)</f>
        <v>656.2</v>
      </c>
      <c r="H54" s="49">
        <f>IF(D54-F54&lt;0,1,IF(E54-G54&lt;0,-1,IF(D54-F54*2&lt;0,2,IF(E54-G54*2&lt;0,-2,IF(D54-F54*3&lt;0,3,IF(E54-G54*3&lt;0,-3,IF(D54-F54*4&lt;0,4,IF(E54-G54*4&lt;0,-4,-9))))))))</f>
        <v>-3</v>
      </c>
      <c r="I54" s="46">
        <f>E54-(ROUNDUP(D54/F54,0)-1)*G54</f>
        <v>-249.60000000000014</v>
      </c>
      <c r="J54" s="46"/>
      <c r="K54" s="46"/>
      <c r="L54" s="46"/>
      <c r="M54" s="46"/>
      <c r="N54" s="46"/>
      <c r="O54" s="46"/>
      <c r="P54" s="46"/>
      <c r="Q54" s="59" t="s">
        <v>28</v>
      </c>
      <c r="R54" s="59">
        <v>5</v>
      </c>
      <c r="S54" s="59">
        <v>164</v>
      </c>
      <c r="T54" s="60">
        <v>300</v>
      </c>
      <c r="U54" s="59">
        <v>120</v>
      </c>
      <c r="V54" s="59">
        <v>70</v>
      </c>
      <c r="W54" s="59">
        <v>200</v>
      </c>
      <c r="X54" s="59">
        <f t="shared" si="2"/>
        <v>690</v>
      </c>
      <c r="Y54" s="55">
        <v>12</v>
      </c>
      <c r="Z54" s="54">
        <v>6.1</v>
      </c>
      <c r="AA54" s="54">
        <v>3.5</v>
      </c>
      <c r="AB54" s="54">
        <v>8</v>
      </c>
      <c r="AC54" s="54">
        <f t="shared" si="16"/>
        <v>29.6</v>
      </c>
      <c r="AD54" s="63">
        <f t="shared" si="17"/>
        <v>2246.4</v>
      </c>
      <c r="AE54" s="61">
        <f t="shared" si="18"/>
        <v>963.2</v>
      </c>
      <c r="AF54" s="61">
        <f t="shared" si="18"/>
        <v>555.20000000000005</v>
      </c>
      <c r="AG54" s="61">
        <f t="shared" si="5"/>
        <v>832</v>
      </c>
    </row>
    <row r="55" spans="1:33">
      <c r="A55" s="152"/>
      <c r="B55" s="6">
        <v>6</v>
      </c>
      <c r="C55" s="6" t="s">
        <v>2</v>
      </c>
      <c r="D55" s="6">
        <f t="shared" si="1"/>
        <v>2138.4</v>
      </c>
      <c r="E55" s="48">
        <f>X$3</f>
        <v>1430</v>
      </c>
      <c r="F55" s="46">
        <f>IF($X$4-AF55&lt;0,1,$X$4-AF55)</f>
        <v>380.4</v>
      </c>
      <c r="G55" s="46">
        <f>IF(AE55-$X$5&lt;0,1,AE55-$X$5)</f>
        <v>149.40000000000009</v>
      </c>
      <c r="H55" s="49">
        <f>IF(E55-G55&lt;0,-1,IF(D55-F55&lt;0,1,IF(E55-G55*2&lt;0,-2,IF(D55-F55*2&lt;0,2,IF(E55-G55*3&lt;0,-3,IF(D55-F55*3&lt;0,3,IF(E55-G55*4&lt;0,-4,-9)))))))</f>
        <v>-9</v>
      </c>
      <c r="I55" s="46">
        <f>E55-ROUNDUP(D55/F55,0)*G55</f>
        <v>533.59999999999945</v>
      </c>
      <c r="J55" s="46"/>
      <c r="K55" s="46"/>
      <c r="L55" s="46"/>
      <c r="M55" s="46"/>
      <c r="N55" s="46"/>
      <c r="O55" s="46"/>
      <c r="P55" s="46"/>
      <c r="Q55" s="59" t="s">
        <v>3</v>
      </c>
      <c r="R55" s="59">
        <v>6</v>
      </c>
      <c r="S55" s="59">
        <v>176</v>
      </c>
      <c r="T55" s="60">
        <v>240</v>
      </c>
      <c r="U55" s="59">
        <v>118</v>
      </c>
      <c r="V55" s="59">
        <v>76</v>
      </c>
      <c r="W55" s="59">
        <v>300</v>
      </c>
      <c r="X55" s="60">
        <f t="shared" si="2"/>
        <v>734</v>
      </c>
      <c r="Y55" s="55">
        <v>12</v>
      </c>
      <c r="Z55" s="54">
        <v>5.9</v>
      </c>
      <c r="AA55" s="54">
        <v>3.8</v>
      </c>
      <c r="AB55" s="54">
        <v>10</v>
      </c>
      <c r="AC55" s="55">
        <f t="shared" si="16"/>
        <v>31.700000000000003</v>
      </c>
      <c r="AD55" s="63">
        <f t="shared" si="17"/>
        <v>2138.4</v>
      </c>
      <c r="AE55" s="63">
        <f t="shared" si="18"/>
        <v>934.40000000000009</v>
      </c>
      <c r="AF55" s="61">
        <f t="shared" si="18"/>
        <v>601.6</v>
      </c>
      <c r="AG55" s="61">
        <f t="shared" si="5"/>
        <v>1090</v>
      </c>
    </row>
    <row r="56" spans="1:33">
      <c r="A56" s="152"/>
      <c r="B56" s="6">
        <v>7</v>
      </c>
      <c r="C56" s="62" t="s">
        <v>147</v>
      </c>
      <c r="D56" s="6">
        <f t="shared" si="1"/>
        <v>1746</v>
      </c>
      <c r="E56" s="48">
        <f>Y$3</f>
        <v>1719</v>
      </c>
      <c r="F56" s="46">
        <f>IF($Y$4-AF56&lt;0,1,$Y$4-AF56)</f>
        <v>510.4</v>
      </c>
      <c r="G56" s="46">
        <f>IF(AE56-$Y$5&lt;0,1,AE56-$Y$5)</f>
        <v>829</v>
      </c>
      <c r="H56" s="49">
        <f>IF(D56-F56&lt;0,1,IF(E56-G56&lt;0,-1,IF(D56-F56*2&lt;0,2,IF(E56-G56*2&lt;0,-2,IF(D56-F56*3&lt;0,3,IF(E56-G56*3&lt;0,-3,IF(D56-F56*4&lt;0,4,IF(E56-G56*4&lt;0,-4,-9))))))))</f>
        <v>-3</v>
      </c>
      <c r="I56" s="46">
        <f>E56-(ROUNDUP(D56/F56,0)-1)*G56</f>
        <v>-768</v>
      </c>
      <c r="J56" s="46"/>
      <c r="K56" s="46"/>
      <c r="L56" s="46"/>
      <c r="M56" s="46"/>
      <c r="N56" s="46"/>
      <c r="O56" s="46"/>
      <c r="P56" s="46"/>
      <c r="Q56" s="59" t="s">
        <v>185</v>
      </c>
      <c r="R56" s="59">
        <v>6</v>
      </c>
      <c r="S56" s="59">
        <v>180</v>
      </c>
      <c r="T56" s="59">
        <v>180</v>
      </c>
      <c r="U56" s="60">
        <v>150</v>
      </c>
      <c r="V56" s="59">
        <v>80</v>
      </c>
      <c r="W56" s="60">
        <v>360</v>
      </c>
      <c r="X56" s="60">
        <f t="shared" si="2"/>
        <v>770</v>
      </c>
      <c r="Y56" s="55">
        <v>10</v>
      </c>
      <c r="Z56" s="55">
        <v>7.0857000000000001</v>
      </c>
      <c r="AA56" s="54">
        <v>4</v>
      </c>
      <c r="AB56" s="55">
        <v>12</v>
      </c>
      <c r="AC56" s="55">
        <f t="shared" si="16"/>
        <v>33.085700000000003</v>
      </c>
      <c r="AD56" s="61">
        <f t="shared" si="17"/>
        <v>1746</v>
      </c>
      <c r="AE56" s="63">
        <f t="shared" si="18"/>
        <v>1136</v>
      </c>
      <c r="AF56" s="61">
        <f t="shared" si="18"/>
        <v>633.6</v>
      </c>
      <c r="AG56" s="61">
        <f t="shared" si="5"/>
        <v>1308</v>
      </c>
    </row>
    <row r="57" spans="1:33">
      <c r="A57" s="153"/>
      <c r="B57" s="6"/>
      <c r="C57" s="62"/>
      <c r="D57" s="6">
        <f t="shared" si="1"/>
        <v>0</v>
      </c>
      <c r="E57" s="48">
        <f>Z$3</f>
        <v>1430</v>
      </c>
      <c r="F57" s="46">
        <f>IF($Z$4-AF57&lt;0,1,$Z$4-AF57)</f>
        <v>982</v>
      </c>
      <c r="G57" s="46">
        <f>IF(AE57-$Z$5&lt;0,1,AE57-$Z$5)</f>
        <v>1</v>
      </c>
      <c r="H57" s="49">
        <f>IF(E57-G57&lt;0,-1,IF(D57-F57&lt;0,1,IF(E57-G57*2&lt;0,-2,IF(D57-F57*2&lt;0,2,IF(E57-G57*3&lt;0,-3,IF(D57-F57*3&lt;0,3,IF(E57-G57*4&lt;0,-4,-9)))))))</f>
        <v>1</v>
      </c>
      <c r="I57" s="46">
        <f>E57-ROUNDUP(D57/F57,0)*G57</f>
        <v>1430</v>
      </c>
      <c r="J57" s="46"/>
      <c r="K57" s="46"/>
      <c r="L57" s="46"/>
      <c r="M57" s="46"/>
      <c r="N57" s="46"/>
      <c r="O57" s="46"/>
      <c r="P57" s="46"/>
      <c r="Q57" s="59"/>
      <c r="R57" s="59"/>
      <c r="S57" s="59"/>
      <c r="T57" s="59"/>
      <c r="U57" s="60"/>
      <c r="V57" s="59"/>
      <c r="W57" s="60"/>
      <c r="X57" s="60"/>
      <c r="Y57" s="55"/>
      <c r="Z57" s="55"/>
      <c r="AA57" s="54"/>
      <c r="AB57" s="55"/>
      <c r="AC57" s="55"/>
      <c r="AD57" s="61"/>
      <c r="AE57" s="63"/>
      <c r="AF57" s="61"/>
      <c r="AG57" s="61"/>
    </row>
    <row r="58" spans="1:33" ht="13.5" customHeight="1">
      <c r="A58" s="151" t="s">
        <v>132</v>
      </c>
      <c r="B58" s="46">
        <v>1</v>
      </c>
      <c r="C58" s="46" t="s">
        <v>132</v>
      </c>
      <c r="D58" s="46">
        <f t="shared" si="1"/>
        <v>1485</v>
      </c>
      <c r="E58" s="6">
        <f>S$3</f>
        <v>1833</v>
      </c>
      <c r="F58" s="46">
        <f>IF($S$4-AF58&lt;0,1,$S$4-AF58)</f>
        <v>928.8</v>
      </c>
      <c r="G58" s="46">
        <f>IF(AE58-$S$5&lt;0,1,AE58-$S$5)</f>
        <v>360</v>
      </c>
      <c r="H58" s="49">
        <f>IF(D58-F58&lt;0,1,IF(E58-G58&lt;0,-1,IF(D58-F58*2&lt;0,2,IF(E58-G58*2&lt;0,-2,IF(D58-F58*3&lt;0,3,IF(E58-G58*3&lt;0,-3,IF(D58-F58*4&lt;0,4,IF(E58-G58*4&lt;0,-4,-9))))))))</f>
        <v>2</v>
      </c>
      <c r="I58" s="46">
        <f>E58-(ROUNDUP(D58/F58,0)-1)*G58</f>
        <v>1473</v>
      </c>
      <c r="J58" s="46"/>
      <c r="K58" s="46"/>
      <c r="L58" s="46"/>
      <c r="M58" s="46"/>
      <c r="N58" s="46"/>
      <c r="O58" s="46"/>
      <c r="P58" s="46"/>
      <c r="Q58" s="52" t="s">
        <v>50</v>
      </c>
      <c r="R58" s="52">
        <v>5</v>
      </c>
      <c r="S58" s="52">
        <v>164</v>
      </c>
      <c r="T58" s="52">
        <v>200</v>
      </c>
      <c r="U58" s="52">
        <v>120</v>
      </c>
      <c r="V58" s="52">
        <v>72</v>
      </c>
      <c r="W58" s="52">
        <v>300</v>
      </c>
      <c r="X58" s="52">
        <f t="shared" ref="X58:X71" si="19">W58+V58+U58+T58</f>
        <v>692</v>
      </c>
      <c r="Y58" s="55">
        <v>10</v>
      </c>
      <c r="Z58" s="54">
        <v>6</v>
      </c>
      <c r="AA58" s="54">
        <v>3.6</v>
      </c>
      <c r="AB58" s="54">
        <v>10</v>
      </c>
      <c r="AC58" s="54">
        <f t="shared" ref="AC58:AC70" si="20">AB58+AA58+Z58+Y58</f>
        <v>29.6</v>
      </c>
      <c r="AD58" s="56">
        <f t="shared" ref="AD58:AD69" si="21">ROUND(T58+Y58*($Q$3-1),0)*1.5</f>
        <v>1485</v>
      </c>
      <c r="AE58" s="56">
        <f t="shared" ref="AE58:AE69" si="22">ROUND(U58+Z58*($Q$3-1),0)*1.5</f>
        <v>891</v>
      </c>
      <c r="AF58" s="56">
        <f t="shared" ref="AF58:AF71" si="23">ROUND(V58+AA58*($Q$3-1),0)*1.2</f>
        <v>427.2</v>
      </c>
      <c r="AG58" s="56">
        <f t="shared" ref="AG58:AG71" si="24">ROUND(W58+AB58*($Q$3-1),0)</f>
        <v>1090</v>
      </c>
    </row>
    <row r="59" spans="1:33">
      <c r="A59" s="152"/>
      <c r="B59" s="46">
        <v>2</v>
      </c>
      <c r="C59" s="46" t="s">
        <v>155</v>
      </c>
      <c r="D59" s="46">
        <f t="shared" si="1"/>
        <v>1246.5</v>
      </c>
      <c r="E59" s="6">
        <f>T$3</f>
        <v>1797</v>
      </c>
      <c r="F59" s="46">
        <f>IF($T$4-AF59&lt;0,1,$T$4-AF59)</f>
        <v>980.6</v>
      </c>
      <c r="G59" s="46">
        <f>IF(AE59-$T$5&lt;0,1,AE59-$T$5)</f>
        <v>1</v>
      </c>
      <c r="H59" s="49">
        <f>IF(E59-G59&lt;0,-1,IF(D59-F59&lt;0,1,IF(E59-G59*2&lt;0,-2,IF(D59-F59*2&lt;0,2,IF(E59-G59*3&lt;0,-3,IF(D59-F59*3&lt;0,3,IF(E59-G59*4&lt;0,-4,-9)))))))</f>
        <v>2</v>
      </c>
      <c r="I59" s="46">
        <f>E59-ROUNDUP(D59/F59,0)*G59</f>
        <v>1795</v>
      </c>
      <c r="J59" s="46"/>
      <c r="K59" s="46"/>
      <c r="L59" s="46"/>
      <c r="M59" s="46"/>
      <c r="N59" s="46"/>
      <c r="O59" s="46"/>
      <c r="P59" s="46"/>
      <c r="Q59" s="52" t="s">
        <v>59</v>
      </c>
      <c r="R59" s="52">
        <v>5</v>
      </c>
      <c r="S59" s="52">
        <v>108</v>
      </c>
      <c r="T59" s="52">
        <v>120</v>
      </c>
      <c r="U59" s="52">
        <v>90</v>
      </c>
      <c r="V59" s="52">
        <v>70</v>
      </c>
      <c r="W59" s="52">
        <v>60</v>
      </c>
      <c r="X59" s="52">
        <f t="shared" si="19"/>
        <v>340</v>
      </c>
      <c r="Y59" s="54">
        <v>9</v>
      </c>
      <c r="Z59" s="54">
        <v>5.9</v>
      </c>
      <c r="AA59" s="54">
        <v>3</v>
      </c>
      <c r="AB59" s="54">
        <v>5</v>
      </c>
      <c r="AC59" s="54">
        <f t="shared" si="20"/>
        <v>22.9</v>
      </c>
      <c r="AD59" s="56">
        <f t="shared" si="21"/>
        <v>1246.5</v>
      </c>
      <c r="AE59" s="56">
        <f t="shared" si="22"/>
        <v>834</v>
      </c>
      <c r="AF59" s="56">
        <f t="shared" si="23"/>
        <v>368.4</v>
      </c>
      <c r="AG59" s="56">
        <f t="shared" si="24"/>
        <v>455</v>
      </c>
    </row>
    <row r="60" spans="1:33">
      <c r="A60" s="152"/>
      <c r="B60" s="46">
        <v>3</v>
      </c>
      <c r="C60" s="46" t="s">
        <v>133</v>
      </c>
      <c r="D60" s="46">
        <f t="shared" si="1"/>
        <v>1128</v>
      </c>
      <c r="E60" s="6">
        <f>U$3</f>
        <v>1361</v>
      </c>
      <c r="F60" s="46">
        <f>IF($U$4-AF60&lt;0,1,$U$4-AF60)</f>
        <v>1128.8</v>
      </c>
      <c r="G60" s="46">
        <f>IF(AE60-$U$5&lt;0,1,AE60-$U$5)</f>
        <v>330</v>
      </c>
      <c r="H60" s="49">
        <f>IF(D60-F60&lt;0,1,IF(E60-G60&lt;0,-1,IF(D60-F60*2&lt;0,2,IF(E60-G60*2&lt;0,-2,IF(D60-F60*3&lt;0,3,IF(E60-G60*3&lt;0,-3,IF(D60-F60*4&lt;0,4,IF(E60-G60*4&lt;0,-4,-9))))))))</f>
        <v>1</v>
      </c>
      <c r="I60" s="46">
        <f>E60-(ROUNDUP(D60/F60,0)-1)*G60</f>
        <v>1361</v>
      </c>
      <c r="J60" s="46"/>
      <c r="K60" s="46"/>
      <c r="L60" s="46"/>
      <c r="M60" s="46"/>
      <c r="N60" s="46"/>
      <c r="O60" s="46"/>
      <c r="P60" s="46"/>
      <c r="Q60" s="52" t="s">
        <v>56</v>
      </c>
      <c r="R60" s="52">
        <v>5</v>
      </c>
      <c r="S60" s="52">
        <v>112</v>
      </c>
      <c r="T60" s="52">
        <v>120</v>
      </c>
      <c r="U60" s="52">
        <v>88</v>
      </c>
      <c r="V60" s="52">
        <v>40</v>
      </c>
      <c r="W60" s="52">
        <v>115</v>
      </c>
      <c r="X60" s="52">
        <f t="shared" si="19"/>
        <v>363</v>
      </c>
      <c r="Y60" s="54">
        <v>8</v>
      </c>
      <c r="Z60" s="54">
        <v>6.0952000000000002</v>
      </c>
      <c r="AA60" s="54">
        <v>2.0952000000000002</v>
      </c>
      <c r="AB60" s="54">
        <v>8</v>
      </c>
      <c r="AC60" s="54">
        <f t="shared" si="20"/>
        <v>24.1904</v>
      </c>
      <c r="AD60" s="56">
        <f t="shared" si="21"/>
        <v>1128</v>
      </c>
      <c r="AE60" s="56">
        <f t="shared" si="22"/>
        <v>855</v>
      </c>
      <c r="AF60" s="56">
        <f t="shared" si="23"/>
        <v>247.2</v>
      </c>
      <c r="AG60" s="56">
        <f t="shared" si="24"/>
        <v>747</v>
      </c>
    </row>
    <row r="61" spans="1:33">
      <c r="A61" s="152"/>
      <c r="B61" s="46">
        <v>4</v>
      </c>
      <c r="C61" s="46" t="s">
        <v>129</v>
      </c>
      <c r="D61" s="46">
        <f t="shared" si="1"/>
        <v>1188</v>
      </c>
      <c r="E61" s="6">
        <f>V$3</f>
        <v>1521</v>
      </c>
      <c r="F61" s="46">
        <f>IF($V$4-AF61&lt;0,1,$V$4-AF61)</f>
        <v>801</v>
      </c>
      <c r="G61" s="46">
        <f>IF(AE61-$V$5&lt;0,1,AE61-$V$5)</f>
        <v>1</v>
      </c>
      <c r="H61" s="49">
        <f>IF(E61-G61&lt;0,-1,IF(D61-F61&lt;0,1,IF(E61-G61*2&lt;0,-2,IF(D61-F61*2&lt;0,2,IF(E61-G61*3&lt;0,-3,IF(D61-F61*3&lt;0,3,IF(E61-G61*4&lt;0,-4,-9)))))))</f>
        <v>2</v>
      </c>
      <c r="I61" s="46">
        <f>E61-ROUNDUP(D61/F61,0)*G61</f>
        <v>1519</v>
      </c>
      <c r="J61" s="46"/>
      <c r="K61" s="46"/>
      <c r="L61" s="46"/>
      <c r="M61" s="46"/>
      <c r="N61" s="46"/>
      <c r="O61" s="46"/>
      <c r="P61" s="46"/>
      <c r="Q61" s="52" t="s">
        <v>50</v>
      </c>
      <c r="R61" s="52">
        <v>5</v>
      </c>
      <c r="S61" s="52">
        <v>112</v>
      </c>
      <c r="T61" s="52">
        <v>160</v>
      </c>
      <c r="U61" s="52">
        <v>80</v>
      </c>
      <c r="V61" s="52">
        <v>90</v>
      </c>
      <c r="W61" s="52">
        <v>100</v>
      </c>
      <c r="X61" s="52">
        <f t="shared" si="19"/>
        <v>430</v>
      </c>
      <c r="Y61" s="54">
        <v>8</v>
      </c>
      <c r="Z61" s="54">
        <v>5.0999999999999996</v>
      </c>
      <c r="AA61" s="54">
        <v>3.1</v>
      </c>
      <c r="AB61" s="54">
        <v>7</v>
      </c>
      <c r="AC61" s="54">
        <f t="shared" si="20"/>
        <v>23.2</v>
      </c>
      <c r="AD61" s="56">
        <f t="shared" si="21"/>
        <v>1188</v>
      </c>
      <c r="AE61" s="56">
        <f t="shared" si="22"/>
        <v>724.5</v>
      </c>
      <c r="AF61" s="56">
        <f t="shared" si="23"/>
        <v>402</v>
      </c>
      <c r="AG61" s="56">
        <f t="shared" si="24"/>
        <v>653</v>
      </c>
    </row>
    <row r="62" spans="1:33">
      <c r="A62" s="152"/>
      <c r="B62" s="46">
        <v>5</v>
      </c>
      <c r="C62" s="46" t="s">
        <v>145</v>
      </c>
      <c r="D62" s="46">
        <f t="shared" si="1"/>
        <v>1128</v>
      </c>
      <c r="E62" s="6">
        <f>W$3</f>
        <v>1719</v>
      </c>
      <c r="F62" s="46">
        <f>IF($W$4-AF62&lt;0,1,$W$4-AF62)</f>
        <v>760</v>
      </c>
      <c r="G62" s="46">
        <f>IF(AE62-$W$5&lt;0,1,AE62-$W$5)</f>
        <v>524</v>
      </c>
      <c r="H62" s="49">
        <f>IF(D62-F62&lt;0,1,IF(E62-G62&lt;0,-1,IF(D62-F62*2&lt;0,2,IF(E62-G62*2&lt;0,-2,IF(D62-F62*3&lt;0,3,IF(E62-G62*3&lt;0,-3,IF(D62-F62*4&lt;0,4,IF(E62-G62*4&lt;0,-4,-9))))))))</f>
        <v>2</v>
      </c>
      <c r="I62" s="46">
        <f>E62-(ROUNDUP(D62/F62,0)-1)*G62</f>
        <v>1195</v>
      </c>
      <c r="J62" s="46"/>
      <c r="K62" s="46"/>
      <c r="L62" s="46"/>
      <c r="M62" s="46"/>
      <c r="N62" s="46"/>
      <c r="O62" s="46"/>
      <c r="P62" s="46"/>
      <c r="Q62" s="52" t="s">
        <v>54</v>
      </c>
      <c r="R62" s="52">
        <v>4</v>
      </c>
      <c r="S62" s="52">
        <v>116</v>
      </c>
      <c r="T62" s="52">
        <v>120</v>
      </c>
      <c r="U62" s="52">
        <v>88</v>
      </c>
      <c r="V62" s="52">
        <v>51</v>
      </c>
      <c r="W62" s="52">
        <v>75</v>
      </c>
      <c r="X62" s="52">
        <f t="shared" si="19"/>
        <v>334</v>
      </c>
      <c r="Y62" s="54">
        <v>8</v>
      </c>
      <c r="Z62" s="54">
        <v>5.9</v>
      </c>
      <c r="AA62" s="54">
        <v>3.4</v>
      </c>
      <c r="AB62" s="54">
        <v>5</v>
      </c>
      <c r="AC62" s="54">
        <f t="shared" si="20"/>
        <v>22.3</v>
      </c>
      <c r="AD62" s="56">
        <f t="shared" si="21"/>
        <v>1128</v>
      </c>
      <c r="AE62" s="56">
        <f t="shared" si="22"/>
        <v>831</v>
      </c>
      <c r="AF62" s="56">
        <f t="shared" si="23"/>
        <v>384</v>
      </c>
      <c r="AG62" s="56">
        <f t="shared" si="24"/>
        <v>470</v>
      </c>
    </row>
    <row r="63" spans="1:33">
      <c r="A63" s="152"/>
      <c r="B63" s="46">
        <v>6</v>
      </c>
      <c r="C63" s="46" t="s">
        <v>52</v>
      </c>
      <c r="D63" s="46">
        <f t="shared" si="1"/>
        <v>1485</v>
      </c>
      <c r="E63" s="6">
        <f>X$3</f>
        <v>1430</v>
      </c>
      <c r="F63" s="46">
        <f>IF($X$4-AF63&lt;0,1,$X$4-AF63)</f>
        <v>601.6</v>
      </c>
      <c r="G63" s="46">
        <f>IF(AE63-$X$5&lt;0,1,AE63-$X$5)</f>
        <v>164.5</v>
      </c>
      <c r="H63" s="49">
        <f>IF(E63-G63&lt;0,-1,IF(D63-F63&lt;0,1,IF(E63-G63*2&lt;0,-2,IF(D63-F63*2&lt;0,2,IF(E63-G63*3&lt;0,-3,IF(D63-F63*3&lt;0,3,IF(E63-G63*4&lt;0,-4,-9)))))))</f>
        <v>3</v>
      </c>
      <c r="I63" s="46">
        <f>E63-ROUNDUP(D63/F63,0)*G63</f>
        <v>936.5</v>
      </c>
      <c r="J63" s="46"/>
      <c r="K63" s="46"/>
      <c r="L63" s="46"/>
      <c r="M63" s="46"/>
      <c r="N63" s="46"/>
      <c r="O63" s="46"/>
      <c r="P63" s="46"/>
      <c r="Q63" s="52" t="s">
        <v>178</v>
      </c>
      <c r="R63" s="52">
        <v>6</v>
      </c>
      <c r="S63" s="52">
        <v>164</v>
      </c>
      <c r="T63" s="52">
        <v>200</v>
      </c>
      <c r="U63" s="52">
        <v>128</v>
      </c>
      <c r="V63" s="52">
        <v>64</v>
      </c>
      <c r="W63" s="52">
        <v>300</v>
      </c>
      <c r="X63" s="52">
        <f t="shared" si="19"/>
        <v>692</v>
      </c>
      <c r="Y63" s="55">
        <v>10</v>
      </c>
      <c r="Z63" s="54">
        <v>6.3929</v>
      </c>
      <c r="AA63" s="54">
        <v>3.1964000000000001</v>
      </c>
      <c r="AB63" s="54">
        <v>10</v>
      </c>
      <c r="AC63" s="54">
        <f t="shared" si="20"/>
        <v>29.589300000000001</v>
      </c>
      <c r="AD63" s="56">
        <f t="shared" si="21"/>
        <v>1485</v>
      </c>
      <c r="AE63" s="56">
        <f t="shared" si="22"/>
        <v>949.5</v>
      </c>
      <c r="AF63" s="56">
        <f t="shared" si="23"/>
        <v>380.4</v>
      </c>
      <c r="AG63" s="56">
        <f t="shared" si="24"/>
        <v>1090</v>
      </c>
    </row>
    <row r="64" spans="1:33">
      <c r="A64" s="152"/>
      <c r="B64" s="46">
        <v>7</v>
      </c>
      <c r="C64" s="47" t="s">
        <v>27</v>
      </c>
      <c r="D64" s="46">
        <f t="shared" si="1"/>
        <v>1872</v>
      </c>
      <c r="E64" s="40">
        <f>Y$3</f>
        <v>1719</v>
      </c>
      <c r="F64" s="46">
        <f>IF($Y$4-AF64&lt;0,1,$Y$4-AF64)</f>
        <v>727.6</v>
      </c>
      <c r="G64" s="46">
        <f>IF(AE64-$Y$5&lt;0,1,AE64-$Y$5)</f>
        <v>596</v>
      </c>
      <c r="H64" s="49">
        <f>IF(D64-F64&lt;0,1,IF(E64-G64&lt;0,-1,IF(D64-F64*2&lt;0,2,IF(E64-G64*2&lt;0,-2,IF(D64-F64*3&lt;0,3,IF(E64-G64*3&lt;0,-3,IF(D64-F64*4&lt;0,4,IF(E64-G64*4&lt;0,-4,-9))))))))</f>
        <v>3</v>
      </c>
      <c r="I64" s="46">
        <f>E64-(ROUNDUP(D64/F64,0)-1)*G64</f>
        <v>527</v>
      </c>
      <c r="J64" s="46"/>
      <c r="K64" s="46"/>
      <c r="L64" s="46"/>
      <c r="M64" s="46"/>
      <c r="N64" s="46"/>
      <c r="O64" s="46"/>
      <c r="P64" s="46"/>
      <c r="Q64" s="52" t="s">
        <v>28</v>
      </c>
      <c r="R64" s="52">
        <v>5</v>
      </c>
      <c r="S64" s="52">
        <v>164</v>
      </c>
      <c r="T64" s="53">
        <v>300</v>
      </c>
      <c r="U64" s="52">
        <v>120</v>
      </c>
      <c r="V64" s="52">
        <v>70</v>
      </c>
      <c r="W64" s="52">
        <v>200</v>
      </c>
      <c r="X64" s="52">
        <f t="shared" si="19"/>
        <v>690</v>
      </c>
      <c r="Y64" s="55">
        <v>12</v>
      </c>
      <c r="Z64" s="54">
        <v>6.1</v>
      </c>
      <c r="AA64" s="54">
        <v>3.5</v>
      </c>
      <c r="AB64" s="54">
        <v>8</v>
      </c>
      <c r="AC64" s="54">
        <f t="shared" si="20"/>
        <v>29.6</v>
      </c>
      <c r="AD64" s="57">
        <f t="shared" si="21"/>
        <v>1872</v>
      </c>
      <c r="AE64" s="56">
        <f t="shared" si="22"/>
        <v>903</v>
      </c>
      <c r="AF64" s="56">
        <f t="shared" si="23"/>
        <v>416.4</v>
      </c>
      <c r="AG64" s="56">
        <f t="shared" si="24"/>
        <v>832</v>
      </c>
    </row>
    <row r="65" spans="1:33">
      <c r="A65" s="153"/>
      <c r="B65" s="46">
        <v>8</v>
      </c>
      <c r="C65" s="47" t="s">
        <v>23</v>
      </c>
      <c r="D65" s="46">
        <f t="shared" si="1"/>
        <v>1218</v>
      </c>
      <c r="E65" s="6">
        <f>Z$3</f>
        <v>1430</v>
      </c>
      <c r="F65" s="46">
        <f>IF($Z$4-AF65&lt;0,1,$Z$4-AF65)</f>
        <v>618.40000000000009</v>
      </c>
      <c r="G65" s="46">
        <f>IF(AE65-$Z$5&lt;0,1,AE65-$Z$5)</f>
        <v>415</v>
      </c>
      <c r="H65" s="49">
        <f>IF(E65-G65&lt;0,-1,IF(D65-F65&lt;0,1,IF(E65-G65*2&lt;0,-2,IF(D65-F65*2&lt;0,2,IF(E65-G65*3&lt;0,-3,IF(D65-F65*3&lt;0,3,IF(E65-G65*4&lt;0,-4,-9)))))))</f>
        <v>2</v>
      </c>
      <c r="I65" s="46">
        <f>E65-ROUNDUP(D65/F65,0)*G65</f>
        <v>600</v>
      </c>
      <c r="J65" s="46"/>
      <c r="K65" s="46"/>
      <c r="L65" s="46"/>
      <c r="M65" s="46"/>
      <c r="N65" s="46"/>
      <c r="O65" s="46"/>
      <c r="P65" s="46"/>
      <c r="Q65" s="52" t="s">
        <v>188</v>
      </c>
      <c r="R65" s="52">
        <v>6</v>
      </c>
      <c r="S65" s="52">
        <v>172</v>
      </c>
      <c r="T65" s="52">
        <v>180</v>
      </c>
      <c r="U65" s="53">
        <v>180</v>
      </c>
      <c r="V65" s="52">
        <v>60</v>
      </c>
      <c r="W65" s="52">
        <v>300</v>
      </c>
      <c r="X65" s="53">
        <f t="shared" si="19"/>
        <v>720</v>
      </c>
      <c r="Y65" s="54">
        <v>8</v>
      </c>
      <c r="Z65" s="55">
        <v>7.8461999999999996</v>
      </c>
      <c r="AA65" s="54">
        <v>3.0769000000000002</v>
      </c>
      <c r="AB65" s="55">
        <v>12</v>
      </c>
      <c r="AC65" s="55">
        <f t="shared" si="20"/>
        <v>30.923099999999998</v>
      </c>
      <c r="AD65" s="56">
        <f t="shared" si="21"/>
        <v>1218</v>
      </c>
      <c r="AE65" s="57">
        <f t="shared" si="22"/>
        <v>1200</v>
      </c>
      <c r="AF65" s="56">
        <f t="shared" si="23"/>
        <v>363.59999999999997</v>
      </c>
      <c r="AG65" s="56">
        <f t="shared" si="24"/>
        <v>1248</v>
      </c>
    </row>
    <row r="66" spans="1:33" ht="13.5" customHeight="1">
      <c r="A66" s="151" t="s">
        <v>134</v>
      </c>
      <c r="B66" s="46">
        <v>1</v>
      </c>
      <c r="C66" s="46" t="s">
        <v>134</v>
      </c>
      <c r="D66" s="46">
        <f t="shared" si="1"/>
        <v>1269</v>
      </c>
      <c r="E66" s="6">
        <f>S$3</f>
        <v>1833</v>
      </c>
      <c r="F66" s="46">
        <f>IF($S$4-AF66&lt;0,1,$S$4-AF66)</f>
        <v>1130.4000000000001</v>
      </c>
      <c r="G66" s="46">
        <f>IF(AE66-$S$5&lt;0,1,AE66-$S$5)</f>
        <v>333</v>
      </c>
      <c r="H66" s="49">
        <f>IF(D66-F66&lt;0,1,IF(E66-G66&lt;0,-1,IF(D66-F66*2&lt;0,2,IF(E66-G66*2&lt;0,-2,IF(D66-F66*3&lt;0,3,IF(E66-G66*3&lt;0,-3,IF(D66-F66*4&lt;0,4,IF(E66-G66*4&lt;0,-4,-9))))))))</f>
        <v>2</v>
      </c>
      <c r="I66" s="46">
        <f>E66-(ROUNDUP(D66/F66,0)-1)*G66</f>
        <v>1500</v>
      </c>
      <c r="J66" s="46"/>
      <c r="K66" s="46"/>
      <c r="L66" s="46"/>
      <c r="M66" s="46"/>
      <c r="N66" s="46"/>
      <c r="O66" s="46"/>
      <c r="P66" s="46"/>
      <c r="Q66" s="52" t="s">
        <v>135</v>
      </c>
      <c r="R66" s="52">
        <v>4</v>
      </c>
      <c r="S66" s="52">
        <v>124</v>
      </c>
      <c r="T66" s="52">
        <v>135</v>
      </c>
      <c r="U66" s="52">
        <v>93</v>
      </c>
      <c r="V66" s="52">
        <v>30</v>
      </c>
      <c r="W66" s="53">
        <v>105</v>
      </c>
      <c r="X66" s="52">
        <f t="shared" si="19"/>
        <v>363</v>
      </c>
      <c r="Y66" s="54">
        <v>9</v>
      </c>
      <c r="Z66" s="54">
        <v>6.1111000000000004</v>
      </c>
      <c r="AA66" s="54">
        <v>2</v>
      </c>
      <c r="AB66" s="54">
        <v>7</v>
      </c>
      <c r="AC66" s="54">
        <f t="shared" si="20"/>
        <v>24.1111</v>
      </c>
      <c r="AD66" s="56">
        <f t="shared" si="21"/>
        <v>1269</v>
      </c>
      <c r="AE66" s="56">
        <f t="shared" si="22"/>
        <v>864</v>
      </c>
      <c r="AF66" s="56">
        <f t="shared" si="23"/>
        <v>225.6</v>
      </c>
      <c r="AG66" s="56">
        <f t="shared" si="24"/>
        <v>658</v>
      </c>
    </row>
    <row r="67" spans="1:33">
      <c r="A67" s="152"/>
      <c r="B67" s="46">
        <v>2</v>
      </c>
      <c r="C67" s="47" t="s">
        <v>23</v>
      </c>
      <c r="D67" s="46">
        <f t="shared" si="1"/>
        <v>1218</v>
      </c>
      <c r="E67" s="6">
        <f>T$3</f>
        <v>1797</v>
      </c>
      <c r="F67" s="46">
        <f>IF($T$4-AF67&lt;0,1,$T$4-AF67)</f>
        <v>985.40000000000009</v>
      </c>
      <c r="G67" s="46">
        <f>IF(AE67-$T$5&lt;0,1,AE67-$T$5)</f>
        <v>169</v>
      </c>
      <c r="H67" s="49">
        <f>IF(E67-G67&lt;0,-1,IF(D67-F67&lt;0,1,IF(E67-G67*2&lt;0,-2,IF(D67-F67*2&lt;0,2,IF(E67-G67*3&lt;0,-3,IF(D67-F67*3&lt;0,3,IF(E67-G67*4&lt;0,-4,-9)))))))</f>
        <v>2</v>
      </c>
      <c r="I67" s="46">
        <f>E67-ROUNDUP(D67/F67,0)*G67</f>
        <v>1459</v>
      </c>
      <c r="J67" s="46"/>
      <c r="K67" s="46"/>
      <c r="L67" s="46"/>
      <c r="M67" s="46"/>
      <c r="N67" s="46"/>
      <c r="O67" s="46"/>
      <c r="P67" s="46"/>
      <c r="Q67" s="52" t="s">
        <v>188</v>
      </c>
      <c r="R67" s="52">
        <v>6</v>
      </c>
      <c r="S67" s="52">
        <v>172</v>
      </c>
      <c r="T67" s="52">
        <v>180</v>
      </c>
      <c r="U67" s="53">
        <v>180</v>
      </c>
      <c r="V67" s="52">
        <v>60</v>
      </c>
      <c r="W67" s="52">
        <v>300</v>
      </c>
      <c r="X67" s="53">
        <f t="shared" si="19"/>
        <v>720</v>
      </c>
      <c r="Y67" s="54">
        <v>8</v>
      </c>
      <c r="Z67" s="55">
        <v>7.8461999999999996</v>
      </c>
      <c r="AA67" s="54">
        <v>3.0769000000000002</v>
      </c>
      <c r="AB67" s="55">
        <v>12</v>
      </c>
      <c r="AC67" s="55">
        <f t="shared" si="20"/>
        <v>30.923099999999998</v>
      </c>
      <c r="AD67" s="56">
        <f t="shared" si="21"/>
        <v>1218</v>
      </c>
      <c r="AE67" s="57">
        <f t="shared" si="22"/>
        <v>1200</v>
      </c>
      <c r="AF67" s="56">
        <f t="shared" si="23"/>
        <v>363.59999999999997</v>
      </c>
      <c r="AG67" s="56">
        <f t="shared" si="24"/>
        <v>1248</v>
      </c>
    </row>
    <row r="68" spans="1:33">
      <c r="A68" s="152"/>
      <c r="B68" s="46">
        <v>3</v>
      </c>
      <c r="C68" s="46" t="s">
        <v>189</v>
      </c>
      <c r="D68" s="46">
        <f t="shared" si="1"/>
        <v>1188</v>
      </c>
      <c r="E68" s="6">
        <f>U$3</f>
        <v>1361</v>
      </c>
      <c r="F68" s="46">
        <f>IF($U$4-AF68&lt;0,1,$U$4-AF68)</f>
        <v>891.2</v>
      </c>
      <c r="G68" s="46">
        <f>IF(AE68-$U$5&lt;0,1,AE68-$U$5)</f>
        <v>144</v>
      </c>
      <c r="H68" s="49">
        <f>IF(D68-F68&lt;0,1,IF(E68-G68&lt;0,-1,IF(D68-F68*2&lt;0,2,IF(E68-G68*2&lt;0,-2,IF(D68-F68*3&lt;0,3,IF(E68-G68*3&lt;0,-3,IF(D68-F68*4&lt;0,4,IF(E68-G68*4&lt;0,-4,-9))))))))</f>
        <v>2</v>
      </c>
      <c r="I68" s="46">
        <f>E68-(ROUNDUP(D68/F68,0)-1)*G68</f>
        <v>1217</v>
      </c>
      <c r="J68" s="46"/>
      <c r="K68" s="46"/>
      <c r="L68" s="46"/>
      <c r="M68" s="46"/>
      <c r="N68" s="46"/>
      <c r="O68" s="46"/>
      <c r="P68" s="46"/>
      <c r="Q68" s="52" t="s">
        <v>54</v>
      </c>
      <c r="R68" s="52">
        <v>6</v>
      </c>
      <c r="S68" s="52">
        <v>132</v>
      </c>
      <c r="T68" s="52">
        <v>160</v>
      </c>
      <c r="U68" s="52">
        <v>92</v>
      </c>
      <c r="V68" s="52">
        <v>82</v>
      </c>
      <c r="W68" s="52">
        <v>170</v>
      </c>
      <c r="X68" s="52">
        <f t="shared" si="19"/>
        <v>504</v>
      </c>
      <c r="Y68" s="54">
        <v>8</v>
      </c>
      <c r="Z68" s="54">
        <v>4.4800000000000004</v>
      </c>
      <c r="AA68" s="54">
        <v>4.08</v>
      </c>
      <c r="AB68" s="54">
        <v>8</v>
      </c>
      <c r="AC68" s="54">
        <f t="shared" si="20"/>
        <v>24.560000000000002</v>
      </c>
      <c r="AD68" s="56">
        <f t="shared" si="21"/>
        <v>1188</v>
      </c>
      <c r="AE68" s="56">
        <f t="shared" si="22"/>
        <v>669</v>
      </c>
      <c r="AF68" s="56">
        <f t="shared" si="23"/>
        <v>484.79999999999995</v>
      </c>
      <c r="AG68" s="56">
        <f t="shared" si="24"/>
        <v>802</v>
      </c>
    </row>
    <row r="69" spans="1:33">
      <c r="A69" s="152"/>
      <c r="B69" s="46">
        <v>4</v>
      </c>
      <c r="C69" s="46" t="s">
        <v>136</v>
      </c>
      <c r="D69" s="46">
        <f t="shared" si="1"/>
        <v>1128</v>
      </c>
      <c r="E69" s="6">
        <f>V$3</f>
        <v>1521</v>
      </c>
      <c r="F69" s="46">
        <f>IF($V$4-AF69&lt;0,1,$V$4-AF69)</f>
        <v>831</v>
      </c>
      <c r="G69" s="46">
        <f>IF(AE69-$V$5&lt;0,1,AE69-$V$5)</f>
        <v>1</v>
      </c>
      <c r="H69" s="49">
        <f>IF(E69-G69&lt;0,-1,IF(D69-F69&lt;0,1,IF(E69-G69*2&lt;0,-2,IF(D69-F69*2&lt;0,2,IF(E69-G69*3&lt;0,-3,IF(D69-F69*3&lt;0,3,IF(E69-G69*4&lt;0,-4,-9)))))))</f>
        <v>2</v>
      </c>
      <c r="I69" s="46">
        <f>E69-ROUNDUP(D69/F69,0)*G69</f>
        <v>1519</v>
      </c>
      <c r="J69" s="46"/>
      <c r="K69" s="46"/>
      <c r="L69" s="46"/>
      <c r="M69" s="46"/>
      <c r="N69" s="46"/>
      <c r="O69" s="46"/>
      <c r="P69" s="46"/>
      <c r="Q69" s="52" t="s">
        <v>245</v>
      </c>
      <c r="R69" s="52">
        <v>3</v>
      </c>
      <c r="S69" s="52">
        <v>112</v>
      </c>
      <c r="T69" s="52">
        <v>120</v>
      </c>
      <c r="U69" s="52">
        <v>72</v>
      </c>
      <c r="V69" s="52">
        <v>49</v>
      </c>
      <c r="W69" s="52">
        <v>90</v>
      </c>
      <c r="X69" s="52">
        <f t="shared" si="19"/>
        <v>331</v>
      </c>
      <c r="Y69" s="54">
        <v>8</v>
      </c>
      <c r="Z69" s="54">
        <v>4.8</v>
      </c>
      <c r="AA69" s="54">
        <v>3.3</v>
      </c>
      <c r="AB69" s="54">
        <v>6</v>
      </c>
      <c r="AC69" s="54">
        <f t="shared" si="20"/>
        <v>22.1</v>
      </c>
      <c r="AD69" s="56">
        <f t="shared" si="21"/>
        <v>1128</v>
      </c>
      <c r="AE69" s="56">
        <f t="shared" si="22"/>
        <v>676.5</v>
      </c>
      <c r="AF69" s="56">
        <f t="shared" si="23"/>
        <v>372</v>
      </c>
      <c r="AG69" s="56">
        <f t="shared" si="24"/>
        <v>564</v>
      </c>
    </row>
    <row r="70" spans="1:33">
      <c r="A70" s="152"/>
      <c r="B70" s="46">
        <v>5</v>
      </c>
      <c r="C70" s="47" t="s">
        <v>120</v>
      </c>
      <c r="D70" s="46">
        <f t="shared" si="1"/>
        <v>1714.5</v>
      </c>
      <c r="E70" s="6">
        <f>W$3</f>
        <v>1719</v>
      </c>
      <c r="F70" s="46">
        <f>IF($W$4-AF70&lt;0,1,$W$4-AF70)</f>
        <v>881.2</v>
      </c>
      <c r="G70" s="46">
        <f>IF(AE70-$W$5&lt;0,1,AE70-$W$5)</f>
        <v>797.48</v>
      </c>
      <c r="H70" s="49">
        <f>IF(D70-F70&lt;0,1,IF(E70-G70&lt;0,-1,IF(D70-F70*2&lt;0,2,IF(E70-G70*2&lt;0,-2,IF(D70-F70*3&lt;0,3,IF(E70-G70*3&lt;0,-3,IF(D70-F70*4&lt;0,4,IF(E70-G70*4&lt;0,-4,-9))))))))</f>
        <v>2</v>
      </c>
      <c r="I70" s="46">
        <f>E70-(ROUNDUP(D70/F70,0)-1)*G70</f>
        <v>921.52</v>
      </c>
      <c r="J70" s="46"/>
      <c r="K70" s="46"/>
      <c r="L70" s="46"/>
      <c r="M70" s="46"/>
      <c r="N70" s="46"/>
      <c r="O70" s="46"/>
      <c r="P70" s="46"/>
      <c r="Q70" s="52" t="s">
        <v>161</v>
      </c>
      <c r="R70" s="52">
        <v>5</v>
      </c>
      <c r="S70" s="52">
        <v>112</v>
      </c>
      <c r="T70" s="52">
        <v>195</v>
      </c>
      <c r="U70" s="53">
        <v>150</v>
      </c>
      <c r="V70" s="52">
        <v>54</v>
      </c>
      <c r="W70" s="52">
        <v>0</v>
      </c>
      <c r="X70" s="52">
        <f t="shared" si="19"/>
        <v>399</v>
      </c>
      <c r="Y70" s="55">
        <v>12</v>
      </c>
      <c r="Z70" s="55">
        <v>7.0603999999999996</v>
      </c>
      <c r="AA70" s="54">
        <v>2.0857000000000001</v>
      </c>
      <c r="AB70" s="54"/>
      <c r="AC70" s="54">
        <f t="shared" si="20"/>
        <v>21.146100000000001</v>
      </c>
      <c r="AD70" s="57">
        <f>ROUND(T70+Y70*($Q$3-1),0)*1.5</f>
        <v>1714.5</v>
      </c>
      <c r="AE70" s="57">
        <f>ROUND(U70+Z70*($Q$3-1),0)*1.5*1.04</f>
        <v>1104.48</v>
      </c>
      <c r="AF70" s="56">
        <f t="shared" si="23"/>
        <v>262.8</v>
      </c>
      <c r="AG70" s="56">
        <f t="shared" si="24"/>
        <v>0</v>
      </c>
    </row>
    <row r="71" spans="1:33">
      <c r="A71" s="152"/>
      <c r="B71" s="46">
        <v>6</v>
      </c>
      <c r="C71" s="46" t="s">
        <v>205</v>
      </c>
      <c r="D71" s="46">
        <f t="shared" si="1"/>
        <v>1605</v>
      </c>
      <c r="E71" s="6">
        <f>X$3</f>
        <v>1430</v>
      </c>
      <c r="F71" s="46">
        <f>IF($X$4-AF71&lt;0,1,$X$4-AF71)</f>
        <v>457.6</v>
      </c>
      <c r="G71" s="46">
        <f>IF(AE71-$X$5&lt;0,1,AE71-$X$5)</f>
        <v>1</v>
      </c>
      <c r="H71" s="49">
        <f>IF(E71-G71&lt;0,-1,IF(D71-F71&lt;0,1,IF(E71-G71*2&lt;0,-2,IF(D71-F71*2&lt;0,2,IF(E71-G71*3&lt;0,-3,IF(D71-F71*3&lt;0,3,IF(E71-G71*4&lt;0,-4,-9)))))))</f>
        <v>-9</v>
      </c>
      <c r="I71" s="46">
        <f>E71-ROUNDUP(D71/F71,0)*G71</f>
        <v>1426</v>
      </c>
      <c r="J71" s="46"/>
      <c r="K71" s="46"/>
      <c r="L71" s="46"/>
      <c r="M71" s="46"/>
      <c r="N71" s="46"/>
      <c r="O71" s="46"/>
      <c r="P71" s="46"/>
      <c r="Q71" s="52" t="s">
        <v>13</v>
      </c>
      <c r="R71" s="52">
        <v>6</v>
      </c>
      <c r="S71" s="52">
        <v>204</v>
      </c>
      <c r="T71" s="53">
        <v>280</v>
      </c>
      <c r="U71" s="53">
        <v>150</v>
      </c>
      <c r="V71" s="53">
        <v>160</v>
      </c>
      <c r="W71" s="53">
        <v>500</v>
      </c>
      <c r="X71" s="53">
        <f t="shared" si="19"/>
        <v>1090</v>
      </c>
      <c r="Y71" s="54">
        <v>10</v>
      </c>
      <c r="Z71" s="54">
        <v>4.5</v>
      </c>
      <c r="AA71" s="54">
        <v>3.5</v>
      </c>
      <c r="AB71" s="54">
        <v>15</v>
      </c>
      <c r="AC71" s="54">
        <v>33</v>
      </c>
      <c r="AD71" s="56">
        <f>ROUND(T71+Y71*($Q$3-1),0)*1.5</f>
        <v>1605</v>
      </c>
      <c r="AE71" s="56">
        <f>ROUND(U71+Z71*($Q$3-1),0)*1.5</f>
        <v>759</v>
      </c>
      <c r="AF71" s="56">
        <f t="shared" si="23"/>
        <v>524.4</v>
      </c>
      <c r="AG71" s="56">
        <f t="shared" si="24"/>
        <v>1685</v>
      </c>
    </row>
    <row r="72" spans="1:33">
      <c r="A72" s="152"/>
      <c r="B72" s="46"/>
      <c r="C72" s="46"/>
      <c r="D72" s="46">
        <f t="shared" si="1"/>
        <v>0</v>
      </c>
      <c r="E72" s="6">
        <f>Y$3</f>
        <v>1719</v>
      </c>
      <c r="F72" s="46">
        <f>IF($Y$4-AF72&lt;0,1,$Y$4-AF72)</f>
        <v>1144</v>
      </c>
      <c r="G72" s="46">
        <f>IF(AE72-$Y$5&lt;0,1,AE72-$Y$5)</f>
        <v>1</v>
      </c>
      <c r="H72" s="49">
        <f>IF(D72-F72&lt;0,1,IF(E72-G72&lt;0,-1,IF(D72-F72*2&lt;0,2,IF(E72-G72*2&lt;0,-2,IF(D72-F72*3&lt;0,3,IF(E72-G72*3&lt;0,-3,IF(D72-F72*4&lt;0,4,IF(E72-G72*4&lt;0,-4,-9))))))))</f>
        <v>1</v>
      </c>
      <c r="I72" s="46">
        <f>E72-(ROUNDUP(D72/F72,0)-1)*G72</f>
        <v>1720</v>
      </c>
      <c r="J72" s="46"/>
      <c r="K72" s="46"/>
      <c r="L72" s="46"/>
      <c r="M72" s="46"/>
      <c r="N72" s="46"/>
      <c r="O72" s="46"/>
      <c r="P72" s="46"/>
      <c r="Q72" s="52"/>
      <c r="R72" s="52"/>
      <c r="S72" s="52"/>
      <c r="T72" s="53"/>
      <c r="U72" s="53"/>
      <c r="V72" s="53"/>
      <c r="W72" s="53"/>
      <c r="X72" s="53"/>
      <c r="Y72" s="54"/>
      <c r="Z72" s="54"/>
      <c r="AA72" s="54"/>
      <c r="AB72" s="54"/>
      <c r="AC72" s="54"/>
      <c r="AD72" s="56"/>
      <c r="AE72" s="56"/>
      <c r="AF72" s="56"/>
      <c r="AG72" s="56"/>
    </row>
    <row r="73" spans="1:33">
      <c r="A73" s="153"/>
      <c r="B73" s="46"/>
      <c r="C73" s="46"/>
      <c r="D73" s="46">
        <f t="shared" si="1"/>
        <v>0</v>
      </c>
      <c r="E73" s="6">
        <f>Z$3</f>
        <v>1430</v>
      </c>
      <c r="F73" s="46">
        <f>IF($Z$4-AF73&lt;0,1,$Z$4-AF73)</f>
        <v>982</v>
      </c>
      <c r="G73" s="46">
        <f>IF(AE73-$Z$5&lt;0,1,AE73-$Z$5)</f>
        <v>1</v>
      </c>
      <c r="H73" s="49">
        <f>IF(E73-G73&lt;0,-1,IF(D73-F73&lt;0,1,IF(E73-G73*2&lt;0,-2,IF(D73-F73*2&lt;0,2,IF(E73-G73*3&lt;0,-3,IF(D73-F73*3&lt;0,3,IF(E73-G73*4&lt;0,-4,-9)))))))</f>
        <v>1</v>
      </c>
      <c r="I73" s="46">
        <f>E73-ROUNDUP(D73/F73,0)*G73</f>
        <v>1430</v>
      </c>
      <c r="J73" s="46"/>
      <c r="K73" s="46"/>
      <c r="L73" s="46"/>
      <c r="M73" s="46"/>
      <c r="N73" s="46"/>
      <c r="O73" s="46"/>
      <c r="P73" s="46"/>
      <c r="Q73" s="52"/>
      <c r="R73" s="52"/>
      <c r="S73" s="52"/>
      <c r="T73" s="53"/>
      <c r="U73" s="53"/>
      <c r="V73" s="53"/>
      <c r="W73" s="53"/>
      <c r="X73" s="53"/>
      <c r="Y73" s="54"/>
      <c r="Z73" s="54"/>
      <c r="AA73" s="54"/>
      <c r="AB73" s="54"/>
      <c r="AC73" s="54"/>
      <c r="AD73" s="56"/>
      <c r="AE73" s="56"/>
      <c r="AF73" s="56"/>
      <c r="AG73" s="56"/>
    </row>
    <row r="74" spans="1:33" ht="13.5" customHeight="1">
      <c r="A74" s="151" t="s">
        <v>29</v>
      </c>
      <c r="B74" s="46">
        <v>1</v>
      </c>
      <c r="C74" s="46" t="s">
        <v>29</v>
      </c>
      <c r="D74" s="46">
        <f t="shared" ref="D74:D137" si="25">AD74</f>
        <v>1485</v>
      </c>
      <c r="E74" s="48">
        <f>S$3</f>
        <v>1833</v>
      </c>
      <c r="F74" s="46">
        <f>IF($S$4-AF74&lt;0,1,$S$4-AF74)</f>
        <v>1058.4000000000001</v>
      </c>
      <c r="G74" s="46">
        <f>IF(AE74-$S$5&lt;0,1,AE74-$S$5)</f>
        <v>478.5</v>
      </c>
      <c r="H74" s="49">
        <f>IF(D74-F74&lt;0,1,IF(E74-G74&lt;0,-1,IF(D74-F74*2&lt;0,2,IF(E74-G74*2&lt;0,-2,IF(D74-F74*3&lt;0,3,IF(E74-G74*3&lt;0,-3,IF(D74-F74*4&lt;0,4,IF(E74-G74*4&lt;0,-4,-9))))))))</f>
        <v>2</v>
      </c>
      <c r="I74" s="46">
        <f>E74-(ROUNDUP(D74/F74,0)-1)*G74</f>
        <v>1354.5</v>
      </c>
      <c r="J74" s="46"/>
      <c r="K74" s="46"/>
      <c r="L74" s="46"/>
      <c r="M74" s="46"/>
      <c r="N74" s="46"/>
      <c r="O74" s="46"/>
      <c r="P74" s="46"/>
      <c r="Q74" s="52" t="s">
        <v>54</v>
      </c>
      <c r="R74" s="52">
        <v>5</v>
      </c>
      <c r="S74" s="52">
        <v>164</v>
      </c>
      <c r="T74" s="52">
        <v>200</v>
      </c>
      <c r="U74" s="52">
        <v>136</v>
      </c>
      <c r="V74" s="52">
        <v>50</v>
      </c>
      <c r="W74" s="53">
        <v>360</v>
      </c>
      <c r="X74" s="53">
        <f t="shared" ref="X74:X88" si="26">W74+V74+U74+T74</f>
        <v>746</v>
      </c>
      <c r="Y74" s="55">
        <v>10</v>
      </c>
      <c r="Z74" s="55">
        <v>6.8</v>
      </c>
      <c r="AA74" s="54">
        <v>2.5</v>
      </c>
      <c r="AB74" s="54">
        <v>10</v>
      </c>
      <c r="AC74" s="54">
        <f t="shared" ref="AC74:AC86" si="27">AB74+AA74+Z74+Y74</f>
        <v>29.3</v>
      </c>
      <c r="AD74" s="56">
        <f t="shared" ref="AD74:AD87" si="28">ROUND(T74+Y74*($Q$3-1),0)*1.5</f>
        <v>1485</v>
      </c>
      <c r="AE74" s="56">
        <f t="shared" ref="AE74:AE87" si="29">ROUND(U74+Z74*($Q$3-1),0)*1.5</f>
        <v>1009.5</v>
      </c>
      <c r="AF74" s="56">
        <f t="shared" ref="AF74:AF88" si="30">ROUND(V74+AA74*($Q$3-1),0)*1.2</f>
        <v>297.59999999999997</v>
      </c>
      <c r="AG74" s="56">
        <f t="shared" ref="AG74:AG88" si="31">ROUND(W74+AB74*($Q$3-1),0)</f>
        <v>1150</v>
      </c>
    </row>
    <row r="75" spans="1:33">
      <c r="A75" s="152"/>
      <c r="B75" s="46">
        <v>2</v>
      </c>
      <c r="C75" s="46" t="s">
        <v>109</v>
      </c>
      <c r="D75" s="46">
        <f t="shared" si="25"/>
        <v>1161</v>
      </c>
      <c r="E75" s="48">
        <f>T$3</f>
        <v>1797</v>
      </c>
      <c r="F75" s="46">
        <f>IF($T$4-AF75&lt;0,1,$T$4-AF75)</f>
        <v>969.8</v>
      </c>
      <c r="G75" s="46">
        <f>IF(AE75-$T$5&lt;0,1,AE75-$T$5)</f>
        <v>1</v>
      </c>
      <c r="H75" s="49">
        <f>IF(E75-G75&lt;0,-1,IF(D75-F75&lt;0,1,IF(E75-G75*2&lt;0,-2,IF(D75-F75*2&lt;0,2,IF(E75-G75*3&lt;0,-3,IF(D75-F75*3&lt;0,3,IF(E75-G75*4&lt;0,-4,-9)))))))</f>
        <v>2</v>
      </c>
      <c r="I75" s="46">
        <f>E75-ROUNDUP(D75/F75,0)*G75</f>
        <v>1795</v>
      </c>
      <c r="J75" s="46"/>
      <c r="K75" s="46"/>
      <c r="L75" s="46"/>
      <c r="M75" s="46"/>
      <c r="N75" s="46"/>
      <c r="O75" s="46"/>
      <c r="P75" s="46"/>
      <c r="Q75" s="52" t="s">
        <v>28</v>
      </c>
      <c r="R75" s="52">
        <v>3</v>
      </c>
      <c r="S75" s="52">
        <v>120</v>
      </c>
      <c r="T75" s="53">
        <v>300</v>
      </c>
      <c r="U75" s="53">
        <v>180</v>
      </c>
      <c r="V75" s="53">
        <v>150</v>
      </c>
      <c r="W75" s="53">
        <v>410</v>
      </c>
      <c r="X75" s="53">
        <f t="shared" si="26"/>
        <v>1040</v>
      </c>
      <c r="Y75" s="54">
        <v>6</v>
      </c>
      <c r="Z75" s="54">
        <v>4.0999999999999996</v>
      </c>
      <c r="AA75" s="54">
        <v>2.1</v>
      </c>
      <c r="AB75" s="54">
        <v>6</v>
      </c>
      <c r="AC75" s="54">
        <f t="shared" si="27"/>
        <v>18.2</v>
      </c>
      <c r="AD75" s="56">
        <f t="shared" si="28"/>
        <v>1161</v>
      </c>
      <c r="AE75" s="56">
        <f t="shared" si="29"/>
        <v>756</v>
      </c>
      <c r="AF75" s="56">
        <f t="shared" si="30"/>
        <v>379.2</v>
      </c>
      <c r="AG75" s="56">
        <f t="shared" si="31"/>
        <v>884</v>
      </c>
    </row>
    <row r="76" spans="1:33">
      <c r="A76" s="152"/>
      <c r="B76" s="46">
        <v>3</v>
      </c>
      <c r="C76" s="46" t="s">
        <v>176</v>
      </c>
      <c r="D76" s="46">
        <f t="shared" si="25"/>
        <v>1269</v>
      </c>
      <c r="E76" s="48">
        <f>U$3</f>
        <v>1361</v>
      </c>
      <c r="F76" s="46">
        <f>IF($U$4-AF76&lt;0,1,$U$4-AF76)</f>
        <v>1118</v>
      </c>
      <c r="G76" s="46">
        <f>IF(AE76-$U$5&lt;0,1,AE76-$U$5)</f>
        <v>276</v>
      </c>
      <c r="H76" s="49">
        <f>IF(D76-F76&lt;0,1,IF(E76-G76&lt;0,-1,IF(D76-F76*2&lt;0,2,IF(E76-G76*2&lt;0,-2,IF(D76-F76*3&lt;0,3,IF(E76-G76*3&lt;0,-3,IF(D76-F76*4&lt;0,4,IF(E76-G76*4&lt;0,-4,-9))))))))</f>
        <v>2</v>
      </c>
      <c r="I76" s="46">
        <f>E76-(ROUNDUP(D76/F76,0)-1)*G76</f>
        <v>1085</v>
      </c>
      <c r="J76" s="46"/>
      <c r="K76" s="46"/>
      <c r="L76" s="46"/>
      <c r="M76" s="46"/>
      <c r="N76" s="46"/>
      <c r="O76" s="46"/>
      <c r="P76" s="46"/>
      <c r="Q76" s="52" t="s">
        <v>158</v>
      </c>
      <c r="R76" s="52">
        <v>3</v>
      </c>
      <c r="S76" s="52">
        <v>116</v>
      </c>
      <c r="T76" s="52">
        <v>135</v>
      </c>
      <c r="U76" s="52">
        <v>85</v>
      </c>
      <c r="V76" s="52">
        <v>34</v>
      </c>
      <c r="W76" s="52">
        <v>90</v>
      </c>
      <c r="X76" s="52">
        <f t="shared" si="26"/>
        <v>344</v>
      </c>
      <c r="Y76" s="54">
        <v>9</v>
      </c>
      <c r="Z76" s="54">
        <v>5.6856999999999998</v>
      </c>
      <c r="AA76" s="54">
        <v>2.2856999999999998</v>
      </c>
      <c r="AB76" s="54">
        <v>6</v>
      </c>
      <c r="AC76" s="54">
        <f t="shared" si="27"/>
        <v>22.971399999999999</v>
      </c>
      <c r="AD76" s="56">
        <f t="shared" si="28"/>
        <v>1269</v>
      </c>
      <c r="AE76" s="56">
        <f t="shared" si="29"/>
        <v>801</v>
      </c>
      <c r="AF76" s="56">
        <f t="shared" si="30"/>
        <v>258</v>
      </c>
      <c r="AG76" s="56">
        <f t="shared" si="31"/>
        <v>564</v>
      </c>
    </row>
    <row r="77" spans="1:33">
      <c r="A77" s="152"/>
      <c r="B77" s="46">
        <v>4</v>
      </c>
      <c r="C77" s="46" t="s">
        <v>150</v>
      </c>
      <c r="D77" s="46">
        <f t="shared" si="25"/>
        <v>1068</v>
      </c>
      <c r="E77" s="48">
        <f>V$3</f>
        <v>1521</v>
      </c>
      <c r="F77" s="46">
        <f>IF($V$4-AF77&lt;0,1,$V$4-AF77)</f>
        <v>937.8</v>
      </c>
      <c r="G77" s="46">
        <f>IF(AE77-$V$5&lt;0,1,AE77-$V$5)</f>
        <v>1</v>
      </c>
      <c r="H77" s="49">
        <f>IF(E77-G77&lt;0,-1,IF(D77-F77&lt;0,1,IF(E77-G77*2&lt;0,-2,IF(D77-F77*2&lt;0,2,IF(E77-G77*3&lt;0,-3,IF(D77-F77*3&lt;0,3,IF(E77-G77*4&lt;0,-4,-9)))))))</f>
        <v>2</v>
      </c>
      <c r="I77" s="46">
        <f>E77-ROUNDUP(D77/F77,0)*G77</f>
        <v>1519</v>
      </c>
      <c r="J77" s="46"/>
      <c r="K77" s="46"/>
      <c r="L77" s="46"/>
      <c r="M77" s="46"/>
      <c r="N77" s="46"/>
      <c r="O77" s="46"/>
      <c r="P77" s="46"/>
      <c r="Q77" s="52" t="s">
        <v>56</v>
      </c>
      <c r="R77" s="52">
        <v>5</v>
      </c>
      <c r="S77" s="52">
        <v>116</v>
      </c>
      <c r="T77" s="52">
        <v>1</v>
      </c>
      <c r="U77" s="52">
        <v>1</v>
      </c>
      <c r="V77" s="52">
        <v>1</v>
      </c>
      <c r="W77" s="52">
        <v>1</v>
      </c>
      <c r="X77" s="52">
        <f t="shared" si="26"/>
        <v>4</v>
      </c>
      <c r="Y77" s="54">
        <v>9</v>
      </c>
      <c r="Z77" s="54">
        <v>4.2857000000000003</v>
      </c>
      <c r="AA77" s="54">
        <v>2.7856999999999998</v>
      </c>
      <c r="AB77" s="55">
        <v>13</v>
      </c>
      <c r="AC77" s="55">
        <f t="shared" si="27"/>
        <v>29.071400000000001</v>
      </c>
      <c r="AD77" s="56">
        <f t="shared" si="28"/>
        <v>1068</v>
      </c>
      <c r="AE77" s="56">
        <f t="shared" si="29"/>
        <v>510</v>
      </c>
      <c r="AF77" s="56">
        <f t="shared" si="30"/>
        <v>265.2</v>
      </c>
      <c r="AG77" s="56">
        <f t="shared" si="31"/>
        <v>1028</v>
      </c>
    </row>
    <row r="78" spans="1:33">
      <c r="A78" s="152"/>
      <c r="B78" s="46">
        <v>5</v>
      </c>
      <c r="C78" s="46" t="s">
        <v>137</v>
      </c>
      <c r="D78" s="46">
        <f t="shared" si="25"/>
        <v>1054.5</v>
      </c>
      <c r="E78" s="48">
        <f>W$3</f>
        <v>1719</v>
      </c>
      <c r="F78" s="46">
        <f>IF($W$4-AF78&lt;0,1,$W$4-AF78)</f>
        <v>716.8</v>
      </c>
      <c r="G78" s="46">
        <f>IF(AE78-$W$5&lt;0,1,AE78-$W$5)</f>
        <v>374</v>
      </c>
      <c r="H78" s="49">
        <f>IF(D78-F78&lt;0,1,IF(E78-G78&lt;0,-1,IF(D78-F78*2&lt;0,2,IF(E78-G78*2&lt;0,-2,IF(D78-F78*3&lt;0,3,IF(E78-G78*3&lt;0,-3,IF(D78-F78*4&lt;0,4,IF(E78-G78*4&lt;0,-4,-9))))))))</f>
        <v>2</v>
      </c>
      <c r="I78" s="46">
        <f>E78-(ROUNDUP(D78/F78,0)-1)*G78</f>
        <v>1345</v>
      </c>
      <c r="J78" s="46"/>
      <c r="K78" s="46"/>
      <c r="L78" s="46"/>
      <c r="M78" s="46"/>
      <c r="N78" s="46"/>
      <c r="O78" s="46"/>
      <c r="P78" s="46"/>
      <c r="Q78" s="52" t="s">
        <v>175</v>
      </c>
      <c r="R78" s="52">
        <v>4</v>
      </c>
      <c r="S78" s="52">
        <v>112</v>
      </c>
      <c r="T78" s="52">
        <v>150</v>
      </c>
      <c r="U78" s="52">
        <v>75</v>
      </c>
      <c r="V78" s="52">
        <v>95</v>
      </c>
      <c r="W78" s="52">
        <v>150</v>
      </c>
      <c r="X78" s="52">
        <f t="shared" si="26"/>
        <v>470</v>
      </c>
      <c r="Y78" s="54">
        <v>7</v>
      </c>
      <c r="Z78" s="54">
        <v>4.8</v>
      </c>
      <c r="AA78" s="54">
        <v>3.3</v>
      </c>
      <c r="AB78" s="54">
        <v>7</v>
      </c>
      <c r="AC78" s="54">
        <f t="shared" si="27"/>
        <v>22.1</v>
      </c>
      <c r="AD78" s="56">
        <f t="shared" si="28"/>
        <v>1054.5</v>
      </c>
      <c r="AE78" s="56">
        <f t="shared" si="29"/>
        <v>681</v>
      </c>
      <c r="AF78" s="56">
        <f t="shared" si="30"/>
        <v>427.2</v>
      </c>
      <c r="AG78" s="56">
        <f t="shared" si="31"/>
        <v>703</v>
      </c>
    </row>
    <row r="79" spans="1:33">
      <c r="A79" s="152"/>
      <c r="B79" s="46">
        <v>6</v>
      </c>
      <c r="C79" s="46" t="s">
        <v>20</v>
      </c>
      <c r="D79" s="46">
        <f t="shared" si="25"/>
        <v>1698</v>
      </c>
      <c r="E79" s="48">
        <f>X$3</f>
        <v>1430</v>
      </c>
      <c r="F79" s="46">
        <f>IF($X$4-AF79&lt;0,1,$X$4-AF79)</f>
        <v>528.40000000000009</v>
      </c>
      <c r="G79" s="46">
        <f>IF(AE79-$X$5&lt;0,1,AE79-$X$5)</f>
        <v>1</v>
      </c>
      <c r="H79" s="49">
        <f>IF(E79-G79&lt;0,-1,IF(D79-F79&lt;0,1,IF(E79-G79*2&lt;0,-2,IF(D79-F79*2&lt;0,2,IF(E79-G79*3&lt;0,-3,IF(D79-F79*3&lt;0,3,IF(E79-G79*4&lt;0,-4,-9)))))))</f>
        <v>-9</v>
      </c>
      <c r="I79" s="46">
        <f>E79-ROUNDUP(D79/F79,0)*G79</f>
        <v>1426</v>
      </c>
      <c r="J79" s="46"/>
      <c r="K79" s="46"/>
      <c r="L79" s="46"/>
      <c r="M79" s="46"/>
      <c r="N79" s="46"/>
      <c r="O79" s="46"/>
      <c r="P79" s="46"/>
      <c r="Q79" s="52" t="s">
        <v>181</v>
      </c>
      <c r="R79" s="52">
        <v>6</v>
      </c>
      <c r="S79" s="52">
        <v>176</v>
      </c>
      <c r="T79" s="53">
        <v>500</v>
      </c>
      <c r="U79" s="53">
        <v>200</v>
      </c>
      <c r="V79" s="53">
        <v>180</v>
      </c>
      <c r="W79" s="53">
        <v>680</v>
      </c>
      <c r="X79" s="53">
        <f t="shared" si="26"/>
        <v>1560</v>
      </c>
      <c r="Y79" s="54">
        <v>8</v>
      </c>
      <c r="Z79" s="54">
        <v>4.0999999999999996</v>
      </c>
      <c r="AA79" s="54">
        <v>2.5</v>
      </c>
      <c r="AB79" s="54">
        <v>8</v>
      </c>
      <c r="AC79" s="54">
        <f t="shared" si="27"/>
        <v>22.6</v>
      </c>
      <c r="AD79" s="56">
        <f t="shared" si="28"/>
        <v>1698</v>
      </c>
      <c r="AE79" s="56">
        <f t="shared" si="29"/>
        <v>786</v>
      </c>
      <c r="AF79" s="56">
        <f t="shared" si="30"/>
        <v>453.59999999999997</v>
      </c>
      <c r="AG79" s="56">
        <f t="shared" si="31"/>
        <v>1312</v>
      </c>
    </row>
    <row r="80" spans="1:33">
      <c r="A80" s="152"/>
      <c r="B80" s="46">
        <v>7</v>
      </c>
      <c r="C80" s="46" t="s">
        <v>1</v>
      </c>
      <c r="D80" s="46">
        <f t="shared" si="25"/>
        <v>1039.5</v>
      </c>
      <c r="E80" s="31">
        <f>Y$3</f>
        <v>1719</v>
      </c>
      <c r="F80" s="46">
        <f>IF($Y$4-AF80&lt;0,1,$Y$4-AF80)</f>
        <v>450.4</v>
      </c>
      <c r="G80" s="46">
        <f>IF(AE80-$Y$5&lt;0,1,AE80-$Y$5)</f>
        <v>180.5</v>
      </c>
      <c r="H80" s="49">
        <f>IF(D80-F80&lt;0,1,IF(E80-G80&lt;0,-1,IF(D80-F80*2&lt;0,2,IF(E80-G80*2&lt;0,-2,IF(D80-F80*3&lt;0,3,IF(E80-G80*3&lt;0,-3,IF(D80-F80*4&lt;0,4,IF(E80-G80*4&lt;0,-4,-9))))))))</f>
        <v>3</v>
      </c>
      <c r="I80" s="46">
        <f>E80-(ROUNDUP(D80/F80,0)-1)*G80</f>
        <v>1358</v>
      </c>
      <c r="J80" s="46"/>
      <c r="K80" s="46"/>
      <c r="L80" s="46"/>
      <c r="M80" s="46"/>
      <c r="N80" s="46"/>
      <c r="O80" s="46"/>
      <c r="P80" s="46"/>
      <c r="Q80" s="52" t="s">
        <v>45</v>
      </c>
      <c r="R80" s="52">
        <v>6</v>
      </c>
      <c r="S80" s="52">
        <v>156</v>
      </c>
      <c r="T80" s="52">
        <v>140</v>
      </c>
      <c r="U80" s="52">
        <v>80</v>
      </c>
      <c r="V80" s="53">
        <v>120</v>
      </c>
      <c r="W80" s="53">
        <v>450</v>
      </c>
      <c r="X80" s="53">
        <f t="shared" si="26"/>
        <v>790</v>
      </c>
      <c r="Y80" s="54">
        <v>7</v>
      </c>
      <c r="Z80" s="54">
        <v>3.1</v>
      </c>
      <c r="AA80" s="55">
        <v>5.8</v>
      </c>
      <c r="AB80" s="55">
        <v>11</v>
      </c>
      <c r="AC80" s="54">
        <f t="shared" si="27"/>
        <v>26.900000000000002</v>
      </c>
      <c r="AD80" s="56">
        <f t="shared" si="28"/>
        <v>1039.5</v>
      </c>
      <c r="AE80" s="56">
        <f t="shared" si="29"/>
        <v>487.5</v>
      </c>
      <c r="AF80" s="56">
        <f t="shared" si="30"/>
        <v>693.6</v>
      </c>
      <c r="AG80" s="56">
        <f t="shared" si="31"/>
        <v>1319</v>
      </c>
    </row>
    <row r="81" spans="1:33">
      <c r="A81" s="153"/>
      <c r="B81" s="46">
        <v>8</v>
      </c>
      <c r="C81" s="47" t="s">
        <v>177</v>
      </c>
      <c r="D81" s="46">
        <f t="shared" si="25"/>
        <v>2727</v>
      </c>
      <c r="E81" s="48">
        <f>Z$3</f>
        <v>1430</v>
      </c>
      <c r="F81" s="46">
        <f>IF($Z$4-AF81&lt;0,1,$Z$4-AF81)</f>
        <v>468.4</v>
      </c>
      <c r="G81" s="46">
        <f>IF(AE81-$Z$5&lt;0,1,AE81-$Z$5)</f>
        <v>1</v>
      </c>
      <c r="H81" s="49">
        <f>IF(E81-G81&lt;0,-1,IF(D81-F81&lt;0,1,IF(E81-G81*2&lt;0,-2,IF(D81-F81*2&lt;0,2,IF(E81-G81*3&lt;0,-3,IF(D81-F81*3&lt;0,3,IF(E81-G81*4&lt;0,-4,-9)))))))</f>
        <v>-9</v>
      </c>
      <c r="I81" s="46">
        <f>E81-ROUNDUP(D81/F81,0)*G81</f>
        <v>1424</v>
      </c>
      <c r="J81" s="46"/>
      <c r="K81" s="46"/>
      <c r="L81" s="46"/>
      <c r="M81" s="46"/>
      <c r="N81" s="46"/>
      <c r="O81" s="46"/>
      <c r="P81" s="46"/>
      <c r="Q81" s="52" t="s">
        <v>131</v>
      </c>
      <c r="R81" s="52">
        <v>6</v>
      </c>
      <c r="S81" s="52">
        <v>184</v>
      </c>
      <c r="T81" s="52">
        <v>80</v>
      </c>
      <c r="U81" s="52">
        <v>30</v>
      </c>
      <c r="V81" s="52">
        <v>10</v>
      </c>
      <c r="W81" s="52">
        <v>50</v>
      </c>
      <c r="X81" s="52">
        <f t="shared" si="26"/>
        <v>170</v>
      </c>
      <c r="Y81" s="55">
        <v>22</v>
      </c>
      <c r="Z81" s="54">
        <v>5.0952000000000002</v>
      </c>
      <c r="AA81" s="55">
        <v>5.2857000000000003</v>
      </c>
      <c r="AB81" s="54">
        <v>8</v>
      </c>
      <c r="AC81" s="55">
        <f t="shared" si="27"/>
        <v>40.380899999999997</v>
      </c>
      <c r="AD81" s="57">
        <f t="shared" si="28"/>
        <v>2727</v>
      </c>
      <c r="AE81" s="56">
        <f t="shared" si="29"/>
        <v>649.5</v>
      </c>
      <c r="AF81" s="56">
        <f t="shared" si="30"/>
        <v>513.6</v>
      </c>
      <c r="AG81" s="56">
        <f t="shared" si="31"/>
        <v>682</v>
      </c>
    </row>
    <row r="82" spans="1:33" ht="13.5" customHeight="1">
      <c r="A82" s="151" t="s">
        <v>63</v>
      </c>
      <c r="B82" s="46">
        <v>1</v>
      </c>
      <c r="C82" s="46" t="s">
        <v>63</v>
      </c>
      <c r="D82" s="46">
        <f t="shared" si="25"/>
        <v>936</v>
      </c>
      <c r="E82" s="6">
        <f>S$3</f>
        <v>1833</v>
      </c>
      <c r="F82" s="46">
        <f>IF($S$4-AF82&lt;0,1,$S$4-AF82)</f>
        <v>1354.8</v>
      </c>
      <c r="G82" s="46">
        <f>IF(AE82-$S$5&lt;0,1,AE82-$S$5)</f>
        <v>492</v>
      </c>
      <c r="H82" s="49">
        <f>IF(D82-F82&lt;0,1,IF(E82-G82&lt;0,-1,IF(D82-F82*2&lt;0,2,IF(E82-G82*2&lt;0,-2,IF(D82-F82*3&lt;0,3,IF(E82-G82*3&lt;0,-3,IF(D82-F82*4&lt;0,4,IF(E82-G82*4&lt;0,-4,-9))))))))</f>
        <v>1</v>
      </c>
      <c r="I82" s="46">
        <f>E82-(ROUNDUP(D82/F82,0)-1)*G82</f>
        <v>1833</v>
      </c>
      <c r="J82" s="46"/>
      <c r="K82" s="46"/>
      <c r="L82" s="46"/>
      <c r="M82" s="46"/>
      <c r="N82" s="46"/>
      <c r="O82" s="46"/>
      <c r="P82" s="46"/>
      <c r="Q82" s="52" t="s">
        <v>56</v>
      </c>
      <c r="R82" s="52">
        <v>4</v>
      </c>
      <c r="S82" s="52">
        <v>116</v>
      </c>
      <c r="T82" s="52">
        <v>150</v>
      </c>
      <c r="U82" s="53">
        <v>200</v>
      </c>
      <c r="V82" s="52">
        <v>1</v>
      </c>
      <c r="W82" s="52">
        <v>180</v>
      </c>
      <c r="X82" s="52">
        <f t="shared" si="26"/>
        <v>531</v>
      </c>
      <c r="Y82" s="54">
        <v>6</v>
      </c>
      <c r="Z82" s="54">
        <v>6.1</v>
      </c>
      <c r="AA82" s="54"/>
      <c r="AB82" s="55">
        <v>11</v>
      </c>
      <c r="AC82" s="54">
        <f t="shared" si="27"/>
        <v>23.1</v>
      </c>
      <c r="AD82" s="56">
        <f t="shared" si="28"/>
        <v>936</v>
      </c>
      <c r="AE82" s="56">
        <f t="shared" si="29"/>
        <v>1023</v>
      </c>
      <c r="AF82" s="56">
        <f t="shared" si="30"/>
        <v>1.2</v>
      </c>
      <c r="AG82" s="56">
        <f t="shared" si="31"/>
        <v>1049</v>
      </c>
    </row>
    <row r="83" spans="1:33">
      <c r="A83" s="152"/>
      <c r="B83" s="46">
        <v>2</v>
      </c>
      <c r="C83" s="47" t="s">
        <v>62</v>
      </c>
      <c r="D83" s="46">
        <f t="shared" si="25"/>
        <v>1398</v>
      </c>
      <c r="E83" s="6">
        <f>T$3</f>
        <v>1797</v>
      </c>
      <c r="F83" s="46">
        <f>IF($T$4-AF83&lt;0,1,$T$4-AF83)</f>
        <v>1347.8</v>
      </c>
      <c r="G83" s="46">
        <f>IF(AE83-$T$5&lt;0,1,AE83-$T$5)</f>
        <v>346</v>
      </c>
      <c r="H83" s="49">
        <f>IF(E83-G83&lt;0,-1,IF(D83-F83&lt;0,1,IF(E83-G83*2&lt;0,-2,IF(D83-F83*2&lt;0,2,IF(E83-G83*3&lt;0,-3,IF(D83-F83*3&lt;0,3,IF(E83-G83*4&lt;0,-4,-9)))))))</f>
        <v>2</v>
      </c>
      <c r="I83" s="46">
        <f>E83-ROUNDUP(D83/F83,0)*G83</f>
        <v>1105</v>
      </c>
      <c r="J83" s="46"/>
      <c r="K83" s="46"/>
      <c r="L83" s="46"/>
      <c r="M83" s="46"/>
      <c r="N83" s="46"/>
      <c r="O83" s="46"/>
      <c r="P83" s="46"/>
      <c r="Q83" s="52" t="s">
        <v>54</v>
      </c>
      <c r="R83" s="52">
        <v>5</v>
      </c>
      <c r="S83" s="52">
        <v>180</v>
      </c>
      <c r="T83" s="53">
        <v>300</v>
      </c>
      <c r="U83" s="53">
        <v>200</v>
      </c>
      <c r="V83" s="52">
        <v>1</v>
      </c>
      <c r="W83" s="53">
        <v>360</v>
      </c>
      <c r="X83" s="53">
        <f t="shared" si="26"/>
        <v>861</v>
      </c>
      <c r="Y83" s="54">
        <v>8</v>
      </c>
      <c r="Z83" s="55">
        <v>9.0832999999999995</v>
      </c>
      <c r="AA83" s="54"/>
      <c r="AB83" s="55">
        <v>15</v>
      </c>
      <c r="AC83" s="55">
        <f t="shared" si="27"/>
        <v>32.083300000000001</v>
      </c>
      <c r="AD83" s="56">
        <f t="shared" si="28"/>
        <v>1398</v>
      </c>
      <c r="AE83" s="57">
        <f t="shared" si="29"/>
        <v>1377</v>
      </c>
      <c r="AF83" s="56">
        <f t="shared" si="30"/>
        <v>1.2</v>
      </c>
      <c r="AG83" s="56">
        <f t="shared" si="31"/>
        <v>1545</v>
      </c>
    </row>
    <row r="84" spans="1:33">
      <c r="A84" s="152"/>
      <c r="B84" s="46">
        <v>3</v>
      </c>
      <c r="C84" s="46" t="s">
        <v>206</v>
      </c>
      <c r="D84" s="46">
        <f t="shared" si="25"/>
        <v>1128</v>
      </c>
      <c r="E84" s="6">
        <f>U$3</f>
        <v>1361</v>
      </c>
      <c r="F84" s="46">
        <f>IF($U$4-AF84&lt;0,1,$U$4-AF84)</f>
        <v>1060.4000000000001</v>
      </c>
      <c r="G84" s="46">
        <f>IF(AE84-$U$5&lt;0,1,AE84-$U$5)</f>
        <v>222</v>
      </c>
      <c r="H84" s="49">
        <f>IF(D84-F84&lt;0,1,IF(E84-G84&lt;0,-1,IF(D84-F84*2&lt;0,2,IF(E84-G84*2&lt;0,-2,IF(D84-F84*3&lt;0,3,IF(E84-G84*3&lt;0,-3,IF(D84-F84*4&lt;0,4,IF(E84-G84*4&lt;0,-4,-9))))))))</f>
        <v>2</v>
      </c>
      <c r="I84" s="46">
        <f>E84-(ROUNDUP(D84/F84,0)-1)*G84</f>
        <v>1139</v>
      </c>
      <c r="J84" s="46"/>
      <c r="K84" s="46"/>
      <c r="L84" s="46"/>
      <c r="M84" s="46"/>
      <c r="N84" s="46"/>
      <c r="O84" s="46"/>
      <c r="P84" s="46"/>
      <c r="Q84" s="52" t="s">
        <v>163</v>
      </c>
      <c r="R84" s="52">
        <v>4</v>
      </c>
      <c r="S84" s="52">
        <v>112</v>
      </c>
      <c r="T84" s="52">
        <v>120</v>
      </c>
      <c r="U84" s="52">
        <v>79</v>
      </c>
      <c r="V84" s="52">
        <v>42</v>
      </c>
      <c r="W84" s="52">
        <v>90</v>
      </c>
      <c r="X84" s="52">
        <f t="shared" si="26"/>
        <v>331</v>
      </c>
      <c r="Y84" s="54">
        <v>8</v>
      </c>
      <c r="Z84" s="54">
        <v>5.3</v>
      </c>
      <c r="AA84" s="54">
        <v>2.8</v>
      </c>
      <c r="AB84" s="54">
        <v>6</v>
      </c>
      <c r="AC84" s="54">
        <f t="shared" si="27"/>
        <v>22.1</v>
      </c>
      <c r="AD84" s="56">
        <f t="shared" si="28"/>
        <v>1128</v>
      </c>
      <c r="AE84" s="56">
        <f t="shared" si="29"/>
        <v>747</v>
      </c>
      <c r="AF84" s="56">
        <f t="shared" si="30"/>
        <v>315.59999999999997</v>
      </c>
      <c r="AG84" s="56">
        <f t="shared" si="31"/>
        <v>564</v>
      </c>
    </row>
    <row r="85" spans="1:33">
      <c r="A85" s="152"/>
      <c r="B85" s="46">
        <v>4</v>
      </c>
      <c r="C85" s="46" t="s">
        <v>18</v>
      </c>
      <c r="D85" s="46">
        <f t="shared" si="25"/>
        <v>1009.5</v>
      </c>
      <c r="E85" s="6">
        <f>V$3</f>
        <v>1521</v>
      </c>
      <c r="F85" s="46">
        <f>IF($V$4-AF85&lt;0,1,$V$4-AF85)</f>
        <v>834.6</v>
      </c>
      <c r="G85" s="46">
        <f>IF(AE85-$V$5&lt;0,1,AE85-$V$5)</f>
        <v>1</v>
      </c>
      <c r="H85" s="49">
        <f>IF(E85-G85&lt;0,-1,IF(D85-F85&lt;0,1,IF(E85-G85*2&lt;0,-2,IF(D85-F85*2&lt;0,2,IF(E85-G85*3&lt;0,-3,IF(D85-F85*3&lt;0,3,IF(E85-G85*4&lt;0,-4,-9)))))))</f>
        <v>2</v>
      </c>
      <c r="I85" s="46">
        <f>E85-ROUNDUP(D85/F85,0)*G85</f>
        <v>1519</v>
      </c>
      <c r="J85" s="46"/>
      <c r="K85" s="46"/>
      <c r="L85" s="46"/>
      <c r="M85" s="46"/>
      <c r="N85" s="46"/>
      <c r="O85" s="46"/>
      <c r="P85" s="46"/>
      <c r="Q85" s="52" t="s">
        <v>19</v>
      </c>
      <c r="R85" s="52">
        <v>6</v>
      </c>
      <c r="S85" s="52">
        <v>132</v>
      </c>
      <c r="T85" s="52">
        <v>120</v>
      </c>
      <c r="U85" s="52">
        <v>112</v>
      </c>
      <c r="V85" s="52">
        <v>62</v>
      </c>
      <c r="W85" s="52">
        <v>210</v>
      </c>
      <c r="X85" s="52">
        <f t="shared" si="26"/>
        <v>504</v>
      </c>
      <c r="Y85" s="54">
        <v>7</v>
      </c>
      <c r="Z85" s="54">
        <v>5.5</v>
      </c>
      <c r="AA85" s="54">
        <v>3.1</v>
      </c>
      <c r="AB85" s="54">
        <v>9</v>
      </c>
      <c r="AC85" s="54">
        <f t="shared" si="27"/>
        <v>24.6</v>
      </c>
      <c r="AD85" s="56">
        <f t="shared" si="28"/>
        <v>1009.5</v>
      </c>
      <c r="AE85" s="56">
        <f t="shared" si="29"/>
        <v>820.5</v>
      </c>
      <c r="AF85" s="56">
        <f t="shared" si="30"/>
        <v>368.4</v>
      </c>
      <c r="AG85" s="56">
        <f t="shared" si="31"/>
        <v>921</v>
      </c>
    </row>
    <row r="86" spans="1:33">
      <c r="A86" s="152"/>
      <c r="B86" s="46">
        <v>5</v>
      </c>
      <c r="C86" s="46" t="s">
        <v>129</v>
      </c>
      <c r="D86" s="46">
        <f t="shared" si="25"/>
        <v>1188</v>
      </c>
      <c r="E86" s="6">
        <f>W$3</f>
        <v>1719</v>
      </c>
      <c r="F86" s="46">
        <f>IF($W$4-AF86&lt;0,1,$W$4-AF86)</f>
        <v>742</v>
      </c>
      <c r="G86" s="46">
        <f>IF(AE86-$W$5&lt;0,1,AE86-$W$5)</f>
        <v>417.5</v>
      </c>
      <c r="H86" s="49">
        <f>IF(D86-F86&lt;0,1,IF(E86-G86&lt;0,-1,IF(D86-F86*2&lt;0,2,IF(E86-G86*2&lt;0,-2,IF(D86-F86*3&lt;0,3,IF(E86-G86*3&lt;0,-3,IF(D86-F86*4&lt;0,4,IF(E86-G86*4&lt;0,-4,-9))))))))</f>
        <v>2</v>
      </c>
      <c r="I86" s="46">
        <f>E86-(ROUNDUP(D86/F86,0)-1)*G86</f>
        <v>1301.5</v>
      </c>
      <c r="J86" s="46"/>
      <c r="K86" s="46"/>
      <c r="L86" s="46"/>
      <c r="M86" s="46"/>
      <c r="N86" s="46"/>
      <c r="O86" s="46"/>
      <c r="P86" s="46"/>
      <c r="Q86" s="52" t="s">
        <v>50</v>
      </c>
      <c r="R86" s="52">
        <v>5</v>
      </c>
      <c r="S86" s="52">
        <v>112</v>
      </c>
      <c r="T86" s="52">
        <v>160</v>
      </c>
      <c r="U86" s="52">
        <v>80</v>
      </c>
      <c r="V86" s="52">
        <v>90</v>
      </c>
      <c r="W86" s="52">
        <v>100</v>
      </c>
      <c r="X86" s="52">
        <f t="shared" si="26"/>
        <v>430</v>
      </c>
      <c r="Y86" s="54">
        <v>8</v>
      </c>
      <c r="Z86" s="54">
        <v>5.0999999999999996</v>
      </c>
      <c r="AA86" s="54">
        <v>3.1</v>
      </c>
      <c r="AB86" s="54">
        <v>7</v>
      </c>
      <c r="AC86" s="54">
        <f t="shared" si="27"/>
        <v>23.2</v>
      </c>
      <c r="AD86" s="56">
        <f t="shared" si="28"/>
        <v>1188</v>
      </c>
      <c r="AE86" s="56">
        <f t="shared" si="29"/>
        <v>724.5</v>
      </c>
      <c r="AF86" s="56">
        <f t="shared" si="30"/>
        <v>402</v>
      </c>
      <c r="AG86" s="56">
        <f t="shared" si="31"/>
        <v>653</v>
      </c>
    </row>
    <row r="87" spans="1:33">
      <c r="A87" s="152"/>
      <c r="B87" s="46">
        <v>6</v>
      </c>
      <c r="C87" s="46" t="s">
        <v>205</v>
      </c>
      <c r="D87" s="46">
        <f t="shared" si="25"/>
        <v>1605</v>
      </c>
      <c r="E87" s="6">
        <f>X$3</f>
        <v>1430</v>
      </c>
      <c r="F87" s="46">
        <f>IF($X$4-AF87&lt;0,1,$X$4-AF87)</f>
        <v>457.6</v>
      </c>
      <c r="G87" s="46">
        <f>IF(AE87-$X$5&lt;0,1,AE87-$X$5)</f>
        <v>1</v>
      </c>
      <c r="H87" s="49">
        <f>IF(E87-G87&lt;0,-1,IF(D87-F87&lt;0,1,IF(E87-G87*2&lt;0,-2,IF(D87-F87*2&lt;0,2,IF(E87-G87*3&lt;0,-3,IF(D87-F87*3&lt;0,3,IF(E87-G87*4&lt;0,-4,-9)))))))</f>
        <v>-9</v>
      </c>
      <c r="I87" s="46">
        <f>E87-ROUNDUP(D87/F87,0)*G87</f>
        <v>1426</v>
      </c>
      <c r="J87" s="46"/>
      <c r="K87" s="46"/>
      <c r="L87" s="46"/>
      <c r="M87" s="46"/>
      <c r="N87" s="46"/>
      <c r="O87" s="46"/>
      <c r="P87" s="46"/>
      <c r="Q87" s="52" t="s">
        <v>13</v>
      </c>
      <c r="R87" s="52">
        <v>6</v>
      </c>
      <c r="S87" s="52">
        <v>204</v>
      </c>
      <c r="T87" s="53">
        <v>280</v>
      </c>
      <c r="U87" s="53">
        <v>150</v>
      </c>
      <c r="V87" s="53">
        <v>160</v>
      </c>
      <c r="W87" s="53">
        <v>500</v>
      </c>
      <c r="X87" s="53">
        <f t="shared" si="26"/>
        <v>1090</v>
      </c>
      <c r="Y87" s="54">
        <v>10</v>
      </c>
      <c r="Z87" s="54">
        <v>4.5</v>
      </c>
      <c r="AA87" s="54">
        <v>3.5</v>
      </c>
      <c r="AB87" s="54">
        <v>15</v>
      </c>
      <c r="AC87" s="54">
        <v>33</v>
      </c>
      <c r="AD87" s="56">
        <f t="shared" si="28"/>
        <v>1605</v>
      </c>
      <c r="AE87" s="56">
        <f t="shared" si="29"/>
        <v>759</v>
      </c>
      <c r="AF87" s="56">
        <f t="shared" si="30"/>
        <v>524.4</v>
      </c>
      <c r="AG87" s="56">
        <f t="shared" si="31"/>
        <v>1685</v>
      </c>
    </row>
    <row r="88" spans="1:33">
      <c r="A88" s="152"/>
      <c r="B88" s="46">
        <v>7</v>
      </c>
      <c r="C88" s="47" t="s">
        <v>182</v>
      </c>
      <c r="D88" s="46">
        <f t="shared" si="25"/>
        <v>1800</v>
      </c>
      <c r="E88" s="6">
        <f>Y$3</f>
        <v>1719</v>
      </c>
      <c r="F88" s="46">
        <f>IF($Y$4-AF88&lt;0,1,$Y$4-AF88)</f>
        <v>914.8</v>
      </c>
      <c r="G88" s="46">
        <f>IF(AE88-$Y$5&lt;0,1,AE88-$Y$5)</f>
        <v>548</v>
      </c>
      <c r="H88" s="49">
        <f>IF(D88-F88&lt;0,1,IF(E88-G88&lt;0,-1,IF(D88-F88*2&lt;0,2,IF(E88-G88*2&lt;0,-2,IF(D88-F88*3&lt;0,3,IF(E88-G88*3&lt;0,-3,IF(D88-F88*4&lt;0,4,IF(E88-G88*4&lt;0,-4,-9))))))))</f>
        <v>2</v>
      </c>
      <c r="I88" s="46">
        <f>E88-(ROUNDUP(D88/F88,0)-1)*G88</f>
        <v>1171</v>
      </c>
      <c r="J88" s="46"/>
      <c r="K88" s="46"/>
      <c r="L88" s="46"/>
      <c r="M88" s="46"/>
      <c r="N88" s="46"/>
      <c r="O88" s="46"/>
      <c r="P88" s="46"/>
      <c r="Q88" s="52" t="s">
        <v>60</v>
      </c>
      <c r="R88" s="52">
        <v>5</v>
      </c>
      <c r="S88" s="52">
        <v>176</v>
      </c>
      <c r="T88" s="52">
        <v>10</v>
      </c>
      <c r="U88" s="52">
        <v>10</v>
      </c>
      <c r="V88" s="52">
        <v>10</v>
      </c>
      <c r="W88" s="52">
        <v>0</v>
      </c>
      <c r="X88" s="52">
        <f t="shared" si="26"/>
        <v>30</v>
      </c>
      <c r="Y88" s="55">
        <v>10</v>
      </c>
      <c r="Z88" s="55">
        <v>7.0909000000000004</v>
      </c>
      <c r="AA88" s="54">
        <v>2.2955000000000001</v>
      </c>
      <c r="AB88" s="55">
        <v>21</v>
      </c>
      <c r="AC88" s="55">
        <f>AB88+AA88+Z88+Y88</f>
        <v>40.386400000000002</v>
      </c>
      <c r="AD88" s="57">
        <f>ROUND(T88+Y88*($Q$3-1),0)*1.5*1.5</f>
        <v>1800</v>
      </c>
      <c r="AE88" s="57">
        <f>ROUND(U88+Z88*($Q$3-1),0)*1.5</f>
        <v>855</v>
      </c>
      <c r="AF88" s="56">
        <f t="shared" si="30"/>
        <v>229.2</v>
      </c>
      <c r="AG88" s="56">
        <f t="shared" si="31"/>
        <v>1659</v>
      </c>
    </row>
    <row r="89" spans="1:33">
      <c r="A89" s="153"/>
      <c r="B89" s="6"/>
      <c r="C89" s="6"/>
      <c r="D89" s="6">
        <f t="shared" si="25"/>
        <v>0</v>
      </c>
      <c r="E89" s="6">
        <f>Z$3</f>
        <v>1430</v>
      </c>
      <c r="F89" s="46">
        <f>IF($Z$4-AF89&lt;0,1,$Z$4-AF89)</f>
        <v>982</v>
      </c>
      <c r="G89" s="46">
        <f>IF(AE89-$Z$5&lt;0,1,AE89-$Z$5)</f>
        <v>1</v>
      </c>
      <c r="H89" s="49">
        <f>IF(E89-G89&lt;0,-1,IF(D89-F89&lt;0,1,IF(E89-G89*2&lt;0,-2,IF(D89-F89*2&lt;0,2,IF(E89-G89*3&lt;0,-3,IF(D89-F89*3&lt;0,3,IF(E89-G89*4&lt;0,-4,-9)))))))</f>
        <v>1</v>
      </c>
      <c r="I89" s="6">
        <f>E89-ROUNDUP(D89/F89,0)*G89</f>
        <v>1430</v>
      </c>
      <c r="J89" s="6"/>
      <c r="K89" s="6"/>
      <c r="L89" s="6"/>
      <c r="M89" s="6"/>
      <c r="N89" s="6"/>
      <c r="O89" s="6"/>
      <c r="P89" s="6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</row>
    <row r="90" spans="1:33" ht="13.5" customHeight="1">
      <c r="A90" s="151" t="s">
        <v>23</v>
      </c>
      <c r="B90" s="6">
        <v>1</v>
      </c>
      <c r="C90" s="62" t="s">
        <v>23</v>
      </c>
      <c r="D90" s="6">
        <f t="shared" si="25"/>
        <v>974.4</v>
      </c>
      <c r="E90" s="48">
        <f>S$3</f>
        <v>1833</v>
      </c>
      <c r="F90" s="46">
        <f>IF($S$4-AF90&lt;0,1,$S$4-AF90)</f>
        <v>1022.7</v>
      </c>
      <c r="G90" s="46">
        <f>IF(AE90-$S$5&lt;0,1,AE90-$S$5)</f>
        <v>1469</v>
      </c>
      <c r="H90" s="49">
        <f>IF(D90-F90&lt;0,1,IF(E90-G90&lt;0,-1,IF(D90-F90*2&lt;0,2,IF(E90-G90*2&lt;0,-2,IF(D90-F90*3&lt;0,3,IF(E90-G90*3&lt;0,-3,IF(D90-F90*4&lt;0,4,IF(E90-G90*4&lt;0,-4,-9))))))))</f>
        <v>1</v>
      </c>
      <c r="I90" s="46">
        <f>E90-(ROUNDUP(D90/F90,0)-1)*G90</f>
        <v>1833</v>
      </c>
      <c r="J90" s="46"/>
      <c r="K90" s="46"/>
      <c r="L90" s="46"/>
      <c r="M90" s="46"/>
      <c r="N90" s="46"/>
      <c r="O90" s="46"/>
      <c r="P90" s="46"/>
      <c r="Q90" s="59" t="s">
        <v>188</v>
      </c>
      <c r="R90" s="59">
        <v>6</v>
      </c>
      <c r="S90" s="59">
        <v>172</v>
      </c>
      <c r="T90" s="59">
        <v>180</v>
      </c>
      <c r="U90" s="60">
        <v>180</v>
      </c>
      <c r="V90" s="59">
        <v>60</v>
      </c>
      <c r="W90" s="59">
        <v>300</v>
      </c>
      <c r="X90" s="60">
        <f t="shared" ref="X90:X136" si="32">W90+V90+U90+T90</f>
        <v>720</v>
      </c>
      <c r="Y90" s="54">
        <v>8</v>
      </c>
      <c r="Z90" s="55">
        <v>7.8461999999999996</v>
      </c>
      <c r="AA90" s="54">
        <v>3.0769000000000002</v>
      </c>
      <c r="AB90" s="55">
        <v>12</v>
      </c>
      <c r="AC90" s="55">
        <f t="shared" ref="AC90:AC136" si="33">AB90+AA90+Z90+Y90</f>
        <v>30.923099999999998</v>
      </c>
      <c r="AD90" s="61">
        <f t="shared" ref="AD90:AD97" si="34">ROUND(T90+Y90*($Q$3-1),0)*1.2</f>
        <v>974.4</v>
      </c>
      <c r="AE90" s="63">
        <f t="shared" ref="AE90:AE97" si="35">ROUND(U90+Z90*($Q$3-1),0)*2.5</f>
        <v>2000</v>
      </c>
      <c r="AF90" s="61">
        <f t="shared" ref="AF90:AF97" si="36">ROUND(V90+AA90*($Q$3-1),0)*1.1</f>
        <v>333.3</v>
      </c>
      <c r="AG90" s="61">
        <f t="shared" ref="AG90:AG136" si="37">ROUND(W90+AB90*($Q$3-1),0)</f>
        <v>1248</v>
      </c>
    </row>
    <row r="91" spans="1:33">
      <c r="A91" s="152"/>
      <c r="B91" s="6">
        <v>2</v>
      </c>
      <c r="C91" s="62" t="s">
        <v>155</v>
      </c>
      <c r="D91" s="6">
        <f t="shared" si="25"/>
        <v>997.19999999999993</v>
      </c>
      <c r="E91" s="48">
        <f>T$3</f>
        <v>1797</v>
      </c>
      <c r="F91" s="46">
        <f>IF($T$4-AF91&lt;0,1,$T$4-AF91)</f>
        <v>1011.3</v>
      </c>
      <c r="G91" s="46">
        <f>IF(AE91-$T$5&lt;0,1,AE91-$T$5)</f>
        <v>359</v>
      </c>
      <c r="H91" s="49">
        <f>IF(E91-G91&lt;0,-1,IF(D91-F91&lt;0,1,IF(E91-G91*2&lt;0,-2,IF(D91-F91*2&lt;0,2,IF(E91-G91*3&lt;0,-3,IF(D91-F91*3&lt;0,3,IF(E91-G91*4&lt;0,-4,-9)))))))</f>
        <v>1</v>
      </c>
      <c r="I91" s="46">
        <f>E91-ROUNDUP(D91/F91,0)*G91</f>
        <v>1438</v>
      </c>
      <c r="J91" s="46"/>
      <c r="K91" s="46"/>
      <c r="L91" s="46"/>
      <c r="M91" s="46"/>
      <c r="N91" s="46"/>
      <c r="O91" s="46"/>
      <c r="P91" s="46"/>
      <c r="Q91" s="59" t="s">
        <v>59</v>
      </c>
      <c r="R91" s="59">
        <v>5</v>
      </c>
      <c r="S91" s="59">
        <v>108</v>
      </c>
      <c r="T91" s="59">
        <v>120</v>
      </c>
      <c r="U91" s="59">
        <v>90</v>
      </c>
      <c r="V91" s="59">
        <v>70</v>
      </c>
      <c r="W91" s="59">
        <v>60</v>
      </c>
      <c r="X91" s="59">
        <f t="shared" si="32"/>
        <v>340</v>
      </c>
      <c r="Y91" s="54">
        <v>9</v>
      </c>
      <c r="Z91" s="54">
        <v>5.9</v>
      </c>
      <c r="AA91" s="54">
        <v>3</v>
      </c>
      <c r="AB91" s="54">
        <v>5</v>
      </c>
      <c r="AC91" s="54">
        <f t="shared" si="33"/>
        <v>22.9</v>
      </c>
      <c r="AD91" s="61">
        <f t="shared" si="34"/>
        <v>997.19999999999993</v>
      </c>
      <c r="AE91" s="63">
        <f t="shared" si="35"/>
        <v>1390</v>
      </c>
      <c r="AF91" s="61">
        <f t="shared" si="36"/>
        <v>337.70000000000005</v>
      </c>
      <c r="AG91" s="61">
        <f t="shared" si="37"/>
        <v>455</v>
      </c>
    </row>
    <row r="92" spans="1:33">
      <c r="A92" s="152"/>
      <c r="B92" s="6">
        <v>3</v>
      </c>
      <c r="C92" s="6" t="s">
        <v>179</v>
      </c>
      <c r="D92" s="6">
        <f t="shared" si="25"/>
        <v>594</v>
      </c>
      <c r="E92" s="48">
        <f>U$3</f>
        <v>1361</v>
      </c>
      <c r="F92" s="46">
        <f>IF($U$4-AF92&lt;0,1,$U$4-AF92)</f>
        <v>767.69999999999993</v>
      </c>
      <c r="G92" s="46">
        <f>IF(AE92-$U$5&lt;0,1,AE92-$U$5)</f>
        <v>232.5</v>
      </c>
      <c r="H92" s="49">
        <f>IF(D92-F92&lt;0,1,IF(E92-G92&lt;0,-1,IF(D92-F92*2&lt;0,2,IF(E92-G92*2&lt;0,-2,IF(D92-F92*3&lt;0,3,IF(E92-G92*3&lt;0,-3,IF(D92-F92*4&lt;0,4,IF(E92-G92*4&lt;0,-4,-9))))))))</f>
        <v>1</v>
      </c>
      <c r="I92" s="46">
        <f>E92-(ROUNDUP(D92/F92,0)-1)*G92</f>
        <v>1361</v>
      </c>
      <c r="J92" s="46"/>
      <c r="K92" s="46"/>
      <c r="L92" s="46"/>
      <c r="M92" s="46"/>
      <c r="N92" s="46"/>
      <c r="O92" s="46"/>
      <c r="P92" s="46"/>
      <c r="Q92" s="59" t="s">
        <v>54</v>
      </c>
      <c r="R92" s="59">
        <v>5</v>
      </c>
      <c r="S92" s="59">
        <v>112</v>
      </c>
      <c r="T92" s="59">
        <v>100</v>
      </c>
      <c r="U92" s="59">
        <v>60</v>
      </c>
      <c r="V92" s="59">
        <v>95</v>
      </c>
      <c r="W92" s="59">
        <v>150</v>
      </c>
      <c r="X92" s="59">
        <f t="shared" si="32"/>
        <v>405</v>
      </c>
      <c r="Y92" s="54">
        <v>5</v>
      </c>
      <c r="Z92" s="54">
        <v>3.0769000000000002</v>
      </c>
      <c r="AA92" s="55">
        <v>5.7949000000000002</v>
      </c>
      <c r="AB92" s="54">
        <v>9</v>
      </c>
      <c r="AC92" s="54">
        <f t="shared" si="33"/>
        <v>22.8718</v>
      </c>
      <c r="AD92" s="61">
        <f t="shared" si="34"/>
        <v>594</v>
      </c>
      <c r="AE92" s="61">
        <f t="shared" si="35"/>
        <v>757.5</v>
      </c>
      <c r="AF92" s="61">
        <f t="shared" si="36"/>
        <v>608.30000000000007</v>
      </c>
      <c r="AG92" s="61">
        <f t="shared" si="37"/>
        <v>861</v>
      </c>
    </row>
    <row r="93" spans="1:33">
      <c r="A93" s="152"/>
      <c r="B93" s="6">
        <v>4</v>
      </c>
      <c r="C93" s="62" t="s">
        <v>144</v>
      </c>
      <c r="D93" s="6">
        <f t="shared" si="25"/>
        <v>1069.2</v>
      </c>
      <c r="E93" s="48">
        <f>V$3</f>
        <v>1521</v>
      </c>
      <c r="F93" s="46">
        <f>IF($V$4-AF93&lt;0,1,$V$4-AF93)</f>
        <v>974.2</v>
      </c>
      <c r="G93" s="46">
        <f>IF(AE93-$V$5&lt;0,1,AE93-$V$5)</f>
        <v>793</v>
      </c>
      <c r="H93" s="49">
        <f>IF(E93-G93&lt;0,-1,IF(D93-F93&lt;0,1,IF(E93-G93*2&lt;0,-2,IF(D93-F93*2&lt;0,2,IF(E93-G93*3&lt;0,-3,IF(D93-F93*3&lt;0,3,IF(E93-G93*4&lt;0,-4,-9)))))))</f>
        <v>-2</v>
      </c>
      <c r="I93" s="46">
        <f>E93-ROUNDUP(D93/F93,0)*G93</f>
        <v>-65</v>
      </c>
      <c r="J93" s="46"/>
      <c r="K93" s="46"/>
      <c r="L93" s="46"/>
      <c r="M93" s="46"/>
      <c r="N93" s="46"/>
      <c r="O93" s="46"/>
      <c r="P93" s="46"/>
      <c r="Q93" s="59" t="s">
        <v>125</v>
      </c>
      <c r="R93" s="59">
        <v>6</v>
      </c>
      <c r="S93" s="59">
        <v>132</v>
      </c>
      <c r="T93" s="59">
        <v>180</v>
      </c>
      <c r="U93" s="59">
        <v>132</v>
      </c>
      <c r="V93" s="59">
        <v>42</v>
      </c>
      <c r="W93" s="59">
        <v>150</v>
      </c>
      <c r="X93" s="59">
        <f t="shared" si="32"/>
        <v>504</v>
      </c>
      <c r="Y93" s="54">
        <v>9</v>
      </c>
      <c r="Z93" s="55">
        <v>6.5</v>
      </c>
      <c r="AA93" s="54">
        <v>2.1</v>
      </c>
      <c r="AB93" s="54">
        <v>7</v>
      </c>
      <c r="AC93" s="54">
        <f t="shared" si="33"/>
        <v>24.6</v>
      </c>
      <c r="AD93" s="61">
        <f t="shared" si="34"/>
        <v>1069.2</v>
      </c>
      <c r="AE93" s="63">
        <f t="shared" si="35"/>
        <v>1615</v>
      </c>
      <c r="AF93" s="61">
        <f t="shared" si="36"/>
        <v>228.8</v>
      </c>
      <c r="AG93" s="61">
        <f t="shared" si="37"/>
        <v>703</v>
      </c>
    </row>
    <row r="94" spans="1:33">
      <c r="A94" s="152"/>
      <c r="B94" s="6">
        <v>5</v>
      </c>
      <c r="C94" s="62" t="s">
        <v>27</v>
      </c>
      <c r="D94" s="6">
        <f t="shared" si="25"/>
        <v>1497.6</v>
      </c>
      <c r="E94" s="48">
        <f>W$3</f>
        <v>1719</v>
      </c>
      <c r="F94" s="46">
        <f>IF($W$4-AF94&lt;0,1,$W$4-AF94)</f>
        <v>762.3</v>
      </c>
      <c r="G94" s="46">
        <f>IF(AE94-$W$5&lt;0,1,AE94-$W$5)</f>
        <v>1198</v>
      </c>
      <c r="H94" s="49">
        <f>IF(D94-F94&lt;0,1,IF(E94-G94&lt;0,-1,IF(D94-F94*2&lt;0,2,IF(E94-G94*2&lt;0,-2,IF(D94-F94*3&lt;0,3,IF(E94-G94*3&lt;0,-3,IF(D94-F94*4&lt;0,4,IF(E94-G94*4&lt;0,-4,-9))))))))</f>
        <v>2</v>
      </c>
      <c r="I94" s="46">
        <f>E94-(ROUNDUP(D94/F94,0)-1)*G94</f>
        <v>521</v>
      </c>
      <c r="J94" s="46"/>
      <c r="K94" s="46"/>
      <c r="L94" s="46"/>
      <c r="M94" s="46"/>
      <c r="N94" s="46"/>
      <c r="O94" s="46"/>
      <c r="P94" s="46"/>
      <c r="Q94" s="59" t="s">
        <v>28</v>
      </c>
      <c r="R94" s="59">
        <v>5</v>
      </c>
      <c r="S94" s="59">
        <v>164</v>
      </c>
      <c r="T94" s="60">
        <v>300</v>
      </c>
      <c r="U94" s="59">
        <v>120</v>
      </c>
      <c r="V94" s="59">
        <v>70</v>
      </c>
      <c r="W94" s="59">
        <v>200</v>
      </c>
      <c r="X94" s="59">
        <f t="shared" si="32"/>
        <v>690</v>
      </c>
      <c r="Y94" s="55">
        <v>12</v>
      </c>
      <c r="Z94" s="54">
        <v>6.1</v>
      </c>
      <c r="AA94" s="54">
        <v>3.5</v>
      </c>
      <c r="AB94" s="54">
        <v>8</v>
      </c>
      <c r="AC94" s="54">
        <f t="shared" si="33"/>
        <v>29.6</v>
      </c>
      <c r="AD94" s="61">
        <f t="shared" si="34"/>
        <v>1497.6</v>
      </c>
      <c r="AE94" s="63">
        <f t="shared" si="35"/>
        <v>1505</v>
      </c>
      <c r="AF94" s="61">
        <f t="shared" si="36"/>
        <v>381.70000000000005</v>
      </c>
      <c r="AG94" s="61">
        <f t="shared" si="37"/>
        <v>832</v>
      </c>
    </row>
    <row r="95" spans="1:33">
      <c r="A95" s="152"/>
      <c r="B95" s="6">
        <v>6</v>
      </c>
      <c r="C95" s="62" t="s">
        <v>182</v>
      </c>
      <c r="D95" s="6">
        <f t="shared" si="25"/>
        <v>960</v>
      </c>
      <c r="E95" s="48">
        <f>X$3</f>
        <v>1430</v>
      </c>
      <c r="F95" s="46">
        <f>IF($X$4-AF95&lt;0,1,$X$4-AF95)</f>
        <v>771.9</v>
      </c>
      <c r="G95" s="46">
        <f>IF(AE95-$X$5&lt;0,1,AE95-$X$5)</f>
        <v>640</v>
      </c>
      <c r="H95" s="49">
        <f>IF(E95-G95&lt;0,-1,IF(D95-F95&lt;0,1,IF(E95-G95*2&lt;0,-2,IF(D95-F95*2&lt;0,2,IF(E95-G95*3&lt;0,-3,IF(D95-F95*3&lt;0,3,IF(E95-G95*4&lt;0,-4,-9)))))))</f>
        <v>2</v>
      </c>
      <c r="I95" s="46">
        <f>E95-ROUNDUP(D95/F95,0)*G95</f>
        <v>150</v>
      </c>
      <c r="J95" s="46"/>
      <c r="K95" s="46"/>
      <c r="L95" s="46"/>
      <c r="M95" s="46"/>
      <c r="N95" s="46"/>
      <c r="O95" s="46"/>
      <c r="P95" s="46"/>
      <c r="Q95" s="59" t="s">
        <v>60</v>
      </c>
      <c r="R95" s="59">
        <v>5</v>
      </c>
      <c r="S95" s="59">
        <v>176</v>
      </c>
      <c r="T95" s="59">
        <v>10</v>
      </c>
      <c r="U95" s="59">
        <v>10</v>
      </c>
      <c r="V95" s="59">
        <v>10</v>
      </c>
      <c r="W95" s="59">
        <v>0</v>
      </c>
      <c r="X95" s="59">
        <f t="shared" si="32"/>
        <v>30</v>
      </c>
      <c r="Y95" s="55">
        <v>10</v>
      </c>
      <c r="Z95" s="55">
        <v>7.0909000000000004</v>
      </c>
      <c r="AA95" s="54">
        <v>2.2955000000000001</v>
      </c>
      <c r="AB95" s="55">
        <v>21</v>
      </c>
      <c r="AC95" s="55">
        <f t="shared" si="33"/>
        <v>40.386400000000002</v>
      </c>
      <c r="AD95" s="61">
        <f t="shared" si="34"/>
        <v>960</v>
      </c>
      <c r="AE95" s="63">
        <f t="shared" si="35"/>
        <v>1425</v>
      </c>
      <c r="AF95" s="61">
        <f t="shared" si="36"/>
        <v>210.10000000000002</v>
      </c>
      <c r="AG95" s="61">
        <f t="shared" si="37"/>
        <v>1659</v>
      </c>
    </row>
    <row r="96" spans="1:33">
      <c r="A96" s="152"/>
      <c r="B96" s="6">
        <v>7</v>
      </c>
      <c r="C96" s="62" t="s">
        <v>1</v>
      </c>
      <c r="D96" s="6">
        <f t="shared" si="25"/>
        <v>831.6</v>
      </c>
      <c r="E96" s="31">
        <f>Y$3</f>
        <v>1719</v>
      </c>
      <c r="F96" s="46">
        <f>IF($Y$4-AF96&lt;0,1,$Y$4-AF96)</f>
        <v>508.19999999999993</v>
      </c>
      <c r="G96" s="46">
        <f>IF(AE96-$Y$5&lt;0,1,AE96-$Y$5)</f>
        <v>505.5</v>
      </c>
      <c r="H96" s="49">
        <f>IF(D96-F96&lt;0,1,IF(E96-G96&lt;0,-1,IF(D96-F96*2&lt;0,2,IF(E96-G96*2&lt;0,-2,IF(D96-F96*3&lt;0,3,IF(E96-G96*3&lt;0,-3,IF(D96-F96*4&lt;0,4,IF(E96-G96*4&lt;0,-4,-9))))))))</f>
        <v>2</v>
      </c>
      <c r="I96" s="46">
        <f>E96-(ROUNDUP(D96/F96,0)-1)*G96</f>
        <v>1213.5</v>
      </c>
      <c r="J96" s="46"/>
      <c r="K96" s="46"/>
      <c r="L96" s="46"/>
      <c r="M96" s="46"/>
      <c r="N96" s="46"/>
      <c r="O96" s="46"/>
      <c r="P96" s="46"/>
      <c r="Q96" s="59" t="s">
        <v>45</v>
      </c>
      <c r="R96" s="59">
        <v>6</v>
      </c>
      <c r="S96" s="59">
        <v>156</v>
      </c>
      <c r="T96" s="59">
        <v>140</v>
      </c>
      <c r="U96" s="59">
        <v>80</v>
      </c>
      <c r="V96" s="60">
        <v>120</v>
      </c>
      <c r="W96" s="60">
        <v>450</v>
      </c>
      <c r="X96" s="60">
        <f t="shared" si="32"/>
        <v>790</v>
      </c>
      <c r="Y96" s="54">
        <v>7</v>
      </c>
      <c r="Z96" s="54">
        <v>3.1</v>
      </c>
      <c r="AA96" s="55">
        <v>5.8</v>
      </c>
      <c r="AB96" s="55">
        <v>11</v>
      </c>
      <c r="AC96" s="54">
        <f t="shared" si="33"/>
        <v>26.900000000000002</v>
      </c>
      <c r="AD96" s="61">
        <f t="shared" si="34"/>
        <v>831.6</v>
      </c>
      <c r="AE96" s="61">
        <f t="shared" si="35"/>
        <v>812.5</v>
      </c>
      <c r="AF96" s="63">
        <f t="shared" si="36"/>
        <v>635.80000000000007</v>
      </c>
      <c r="AG96" s="61">
        <f t="shared" si="37"/>
        <v>1319</v>
      </c>
    </row>
    <row r="97" spans="1:33">
      <c r="A97" s="153"/>
      <c r="B97" s="6">
        <v>8</v>
      </c>
      <c r="C97" s="6" t="s">
        <v>29</v>
      </c>
      <c r="D97" s="6">
        <f t="shared" si="25"/>
        <v>1188</v>
      </c>
      <c r="E97" s="48">
        <f>Z$3</f>
        <v>1430</v>
      </c>
      <c r="F97" s="46">
        <f>IF($Z$4-AF97&lt;0,1,$Z$4-AF97)</f>
        <v>709.2</v>
      </c>
      <c r="G97" s="46">
        <f>IF(AE97-$Z$5&lt;0,1,AE97-$Z$5)</f>
        <v>897.5</v>
      </c>
      <c r="H97" s="49">
        <f>IF(E97-G97&lt;0,-1,IF(D97-F97&lt;0,1,IF(E97-G97*2&lt;0,-2,IF(D97-F97*2&lt;0,2,IF(E97-G97*3&lt;0,-3,IF(D97-F97*3&lt;0,3,IF(E97-G97*4&lt;0,-4,-9)))))))</f>
        <v>-2</v>
      </c>
      <c r="I97" s="46">
        <f>E97-ROUNDUP(D97/F97,0)*G97</f>
        <v>-365</v>
      </c>
      <c r="J97" s="46"/>
      <c r="K97" s="46"/>
      <c r="L97" s="46"/>
      <c r="M97" s="46"/>
      <c r="N97" s="46"/>
      <c r="O97" s="46"/>
      <c r="P97" s="46"/>
      <c r="Q97" s="59" t="s">
        <v>54</v>
      </c>
      <c r="R97" s="59">
        <v>5</v>
      </c>
      <c r="S97" s="59">
        <v>164</v>
      </c>
      <c r="T97" s="59">
        <v>200</v>
      </c>
      <c r="U97" s="59">
        <v>136</v>
      </c>
      <c r="V97" s="59">
        <v>50</v>
      </c>
      <c r="W97" s="60">
        <v>360</v>
      </c>
      <c r="X97" s="60">
        <f t="shared" si="32"/>
        <v>746</v>
      </c>
      <c r="Y97" s="55">
        <v>10</v>
      </c>
      <c r="Z97" s="55">
        <v>6.8</v>
      </c>
      <c r="AA97" s="54">
        <v>2.5</v>
      </c>
      <c r="AB97" s="54">
        <v>10</v>
      </c>
      <c r="AC97" s="54">
        <f t="shared" si="33"/>
        <v>29.3</v>
      </c>
      <c r="AD97" s="61">
        <f t="shared" si="34"/>
        <v>1188</v>
      </c>
      <c r="AE97" s="63">
        <f t="shared" si="35"/>
        <v>1682.5</v>
      </c>
      <c r="AF97" s="61">
        <f t="shared" si="36"/>
        <v>272.8</v>
      </c>
      <c r="AG97" s="61">
        <f t="shared" si="37"/>
        <v>1150</v>
      </c>
    </row>
    <row r="98" spans="1:33" ht="13.5" customHeight="1">
      <c r="A98" s="151" t="s">
        <v>52</v>
      </c>
      <c r="B98" s="46">
        <v>1</v>
      </c>
      <c r="C98" s="46" t="s">
        <v>52</v>
      </c>
      <c r="D98" s="46">
        <f t="shared" si="25"/>
        <v>1485</v>
      </c>
      <c r="E98" s="48">
        <f>S$3</f>
        <v>1833</v>
      </c>
      <c r="F98" s="46">
        <f>IF($S$4-AF98&lt;0,1,$S$4-AF98)</f>
        <v>975.6</v>
      </c>
      <c r="G98" s="46">
        <f>IF(AE98-$S$5&lt;0,1,AE98-$S$5)</f>
        <v>418.5</v>
      </c>
      <c r="H98" s="49">
        <f>IF(D98-F98&lt;0,1,IF(E98-G98&lt;0,-1,IF(D98-F98*2&lt;0,2,IF(E98-G98*2&lt;0,-2,IF(D98-F98*3&lt;0,3,IF(E98-G98*3&lt;0,-3,IF(D98-F98*4&lt;0,4,IF(E98-G98*4&lt;0,-4,-9))))))))</f>
        <v>2</v>
      </c>
      <c r="I98" s="46">
        <f>E98-(ROUNDUP(D98/F98,0)-1)*G98</f>
        <v>1414.5</v>
      </c>
      <c r="J98" s="46"/>
      <c r="K98" s="46"/>
      <c r="L98" s="46"/>
      <c r="M98" s="46"/>
      <c r="N98" s="46"/>
      <c r="O98" s="46"/>
      <c r="P98" s="46"/>
      <c r="Q98" s="52" t="s">
        <v>178</v>
      </c>
      <c r="R98" s="52">
        <v>6</v>
      </c>
      <c r="S98" s="52">
        <v>164</v>
      </c>
      <c r="T98" s="52">
        <v>200</v>
      </c>
      <c r="U98" s="52">
        <v>128</v>
      </c>
      <c r="V98" s="52">
        <v>64</v>
      </c>
      <c r="W98" s="52">
        <v>300</v>
      </c>
      <c r="X98" s="52">
        <f t="shared" si="32"/>
        <v>692</v>
      </c>
      <c r="Y98" s="55">
        <v>10</v>
      </c>
      <c r="Z98" s="54">
        <v>6.3929</v>
      </c>
      <c r="AA98" s="54">
        <v>3.1964000000000001</v>
      </c>
      <c r="AB98" s="54">
        <v>10</v>
      </c>
      <c r="AC98" s="54">
        <f t="shared" si="33"/>
        <v>29.589300000000001</v>
      </c>
      <c r="AD98" s="56">
        <f t="shared" ref="AD98:AD121" si="38">ROUND(T98+Y98*($Q$3-1),0)*1.5</f>
        <v>1485</v>
      </c>
      <c r="AE98" s="56">
        <f t="shared" ref="AE98:AE121" si="39">ROUND(U98+Z98*($Q$3-1),0)*1.5</f>
        <v>949.5</v>
      </c>
      <c r="AF98" s="56">
        <f>ROUND(V98+AA98*($Q$3-1),0)*1.2</f>
        <v>380.4</v>
      </c>
      <c r="AG98" s="56">
        <f t="shared" si="37"/>
        <v>1090</v>
      </c>
    </row>
    <row r="99" spans="1:33">
      <c r="A99" s="152"/>
      <c r="B99" s="46">
        <v>2</v>
      </c>
      <c r="C99" s="46" t="s">
        <v>183</v>
      </c>
      <c r="D99" s="46">
        <f t="shared" si="25"/>
        <v>1231.5</v>
      </c>
      <c r="E99" s="48">
        <f>T$3</f>
        <v>1797</v>
      </c>
      <c r="F99" s="46">
        <f>IF($T$4-AF99&lt;0,1,$T$4-AF99)</f>
        <v>649.4</v>
      </c>
      <c r="G99" s="46">
        <f>IF(AE99-$T$5&lt;0,1,AE99-$T$5)</f>
        <v>1</v>
      </c>
      <c r="H99" s="49">
        <f>IF(E99-G99&lt;0,-1,IF(D99-F99&lt;0,1,IF(E99-G99*2&lt;0,-2,IF(D99-F99*2&lt;0,2,IF(E99-G99*3&lt;0,-3,IF(D99-F99*3&lt;0,3,IF(E99-G99*4&lt;0,-4,-9)))))))</f>
        <v>2</v>
      </c>
      <c r="I99" s="46">
        <f>E99-ROUNDUP(D99/F99,0)*G99</f>
        <v>1795</v>
      </c>
      <c r="J99" s="46"/>
      <c r="K99" s="46"/>
      <c r="L99" s="46"/>
      <c r="M99" s="46"/>
      <c r="N99" s="46"/>
      <c r="O99" s="46"/>
      <c r="P99" s="46"/>
      <c r="Q99" s="52" t="s">
        <v>142</v>
      </c>
      <c r="R99" s="52">
        <v>4</v>
      </c>
      <c r="S99" s="52">
        <v>108</v>
      </c>
      <c r="T99" s="52">
        <v>110</v>
      </c>
      <c r="U99" s="52">
        <v>30</v>
      </c>
      <c r="V99" s="52">
        <v>150</v>
      </c>
      <c r="W99" s="52">
        <v>60</v>
      </c>
      <c r="X99" s="52">
        <f t="shared" si="32"/>
        <v>350</v>
      </c>
      <c r="Y99" s="54">
        <v>9</v>
      </c>
      <c r="Z99" s="54">
        <v>3.0968</v>
      </c>
      <c r="AA99" s="55">
        <v>5.4839000000000002</v>
      </c>
      <c r="AB99" s="54">
        <v>5</v>
      </c>
      <c r="AC99" s="54">
        <f t="shared" si="33"/>
        <v>22.5807</v>
      </c>
      <c r="AD99" s="56">
        <f t="shared" si="38"/>
        <v>1231.5</v>
      </c>
      <c r="AE99" s="56">
        <f t="shared" si="39"/>
        <v>412.5</v>
      </c>
      <c r="AF99" s="56">
        <f>ROUND(V99+AA99*($Q$3-1),0)*1.2</f>
        <v>699.6</v>
      </c>
      <c r="AG99" s="56">
        <f t="shared" si="37"/>
        <v>455</v>
      </c>
    </row>
    <row r="100" spans="1:33">
      <c r="A100" s="152"/>
      <c r="B100" s="46">
        <v>3</v>
      </c>
      <c r="C100" s="46" t="s">
        <v>162</v>
      </c>
      <c r="D100" s="46">
        <f t="shared" si="25"/>
        <v>1054.5</v>
      </c>
      <c r="E100" s="48">
        <f>U$3</f>
        <v>1361</v>
      </c>
      <c r="F100" s="46">
        <f>IF($U$4-AF100&lt;0,1,$U$4-AF100)</f>
        <v>874.40000000000009</v>
      </c>
      <c r="G100" s="46">
        <f>IF(AE100-$U$5&lt;0,1,AE100-$U$5)</f>
        <v>147</v>
      </c>
      <c r="H100" s="49">
        <f>IF(D100-F100&lt;0,1,IF(E100-G100&lt;0,-1,IF(D100-F100*2&lt;0,2,IF(E100-G100*2&lt;0,-2,IF(D100-F100*3&lt;0,3,IF(E100-G100*3&lt;0,-3,IF(D100-F100*4&lt;0,4,IF(E100-G100*4&lt;0,-4,-9))))))))</f>
        <v>2</v>
      </c>
      <c r="I100" s="46">
        <f>E100-(ROUNDUP(D100/F100,0)-1)*G100</f>
        <v>1214</v>
      </c>
      <c r="J100" s="46"/>
      <c r="K100" s="46"/>
      <c r="L100" s="46"/>
      <c r="M100" s="46"/>
      <c r="N100" s="46"/>
      <c r="O100" s="46"/>
      <c r="P100" s="46"/>
      <c r="Q100" s="52" t="s">
        <v>13</v>
      </c>
      <c r="R100" s="52">
        <v>4</v>
      </c>
      <c r="S100" s="52">
        <v>112</v>
      </c>
      <c r="T100" s="52">
        <v>150</v>
      </c>
      <c r="U100" s="52">
        <v>100</v>
      </c>
      <c r="V100" s="53">
        <v>110</v>
      </c>
      <c r="W100" s="52">
        <v>150</v>
      </c>
      <c r="X100" s="52">
        <f t="shared" si="32"/>
        <v>510</v>
      </c>
      <c r="Y100" s="54">
        <v>7</v>
      </c>
      <c r="Z100" s="54">
        <v>4.4000000000000004</v>
      </c>
      <c r="AA100" s="54">
        <v>3.9</v>
      </c>
      <c r="AB100" s="54">
        <v>7</v>
      </c>
      <c r="AC100" s="54">
        <f t="shared" si="33"/>
        <v>22.3</v>
      </c>
      <c r="AD100" s="56">
        <f t="shared" si="38"/>
        <v>1054.5</v>
      </c>
      <c r="AE100" s="56">
        <f t="shared" si="39"/>
        <v>672</v>
      </c>
      <c r="AF100" s="56">
        <f>ROUND(V100+AA100*($Q$3-1),0)*1.2</f>
        <v>501.59999999999997</v>
      </c>
      <c r="AG100" s="56">
        <f t="shared" si="37"/>
        <v>703</v>
      </c>
    </row>
    <row r="101" spans="1:33">
      <c r="A101" s="152"/>
      <c r="B101" s="46">
        <v>4</v>
      </c>
      <c r="C101" s="46" t="s">
        <v>149</v>
      </c>
      <c r="D101" s="46">
        <f t="shared" si="25"/>
        <v>994.5</v>
      </c>
      <c r="E101" s="48">
        <f>V$3</f>
        <v>1521</v>
      </c>
      <c r="F101" s="46">
        <f>IF($V$4-AF101&lt;0,1,$V$4-AF101)</f>
        <v>797.40000000000009</v>
      </c>
      <c r="G101" s="46">
        <f>IF(AE101-$V$5&lt;0,1,AE101-$V$5)</f>
        <v>1</v>
      </c>
      <c r="H101" s="49">
        <f>IF(E101-G101&lt;0,-1,IF(D101-F101&lt;0,1,IF(E101-G101*2&lt;0,-2,IF(D101-F101*2&lt;0,2,IF(E101-G101*3&lt;0,-3,IF(D101-F101*3&lt;0,3,IF(E101-G101*4&lt;0,-4,-9)))))))</f>
        <v>2</v>
      </c>
      <c r="I101" s="46">
        <f>E101-ROUNDUP(D101/F101,0)*G101</f>
        <v>1519</v>
      </c>
      <c r="J101" s="46"/>
      <c r="K101" s="46"/>
      <c r="L101" s="46"/>
      <c r="M101" s="46"/>
      <c r="N101" s="46"/>
      <c r="O101" s="46"/>
      <c r="P101" s="46"/>
      <c r="Q101" s="52" t="s">
        <v>54</v>
      </c>
      <c r="R101" s="52">
        <v>5</v>
      </c>
      <c r="S101" s="52">
        <v>104</v>
      </c>
      <c r="T101" s="52">
        <v>110</v>
      </c>
      <c r="U101" s="52">
        <v>80</v>
      </c>
      <c r="V101" s="52">
        <v>54</v>
      </c>
      <c r="W101" s="52">
        <v>120</v>
      </c>
      <c r="X101" s="52">
        <f t="shared" si="32"/>
        <v>364</v>
      </c>
      <c r="Y101" s="54">
        <v>7</v>
      </c>
      <c r="Z101" s="54">
        <v>4.2</v>
      </c>
      <c r="AA101" s="54">
        <v>3.6</v>
      </c>
      <c r="AB101" s="54">
        <v>7</v>
      </c>
      <c r="AC101" s="54">
        <f t="shared" si="33"/>
        <v>21.8</v>
      </c>
      <c r="AD101" s="56">
        <f t="shared" si="38"/>
        <v>994.5</v>
      </c>
      <c r="AE101" s="56">
        <f t="shared" si="39"/>
        <v>618</v>
      </c>
      <c r="AF101" s="56">
        <f>ROUND(V101+AA101*($Q$3-1),0)*1.2</f>
        <v>405.59999999999997</v>
      </c>
      <c r="AG101" s="56">
        <f t="shared" si="37"/>
        <v>673</v>
      </c>
    </row>
    <row r="102" spans="1:33">
      <c r="A102" s="152"/>
      <c r="B102" s="46">
        <v>5</v>
      </c>
      <c r="C102" s="46" t="s">
        <v>126</v>
      </c>
      <c r="D102" s="46">
        <f t="shared" si="25"/>
        <v>1098</v>
      </c>
      <c r="E102" s="48">
        <f>W$3</f>
        <v>1719</v>
      </c>
      <c r="F102" s="46">
        <f>IF($W$4-AF102&lt;0,1,$W$4-AF102)</f>
        <v>441.76</v>
      </c>
      <c r="G102" s="46">
        <f>IF(AE102-$W$5&lt;0,1,AE102-$W$5)</f>
        <v>1</v>
      </c>
      <c r="H102" s="49">
        <f>IF(D102-F102&lt;0,1,IF(E102-G102&lt;0,-1,IF(D102-F102*2&lt;0,2,IF(E102-G102*2&lt;0,-2,IF(D102-F102*3&lt;0,3,IF(E102-G102*3&lt;0,-3,IF(D102-F102*4&lt;0,4,IF(E102-G102*4&lt;0,-4,-9))))))))</f>
        <v>3</v>
      </c>
      <c r="I102" s="46">
        <f>E102-(ROUNDUP(D102/F102,0)-1)*G102</f>
        <v>1717</v>
      </c>
      <c r="J102" s="46"/>
      <c r="K102" s="46"/>
      <c r="L102" s="46"/>
      <c r="M102" s="46"/>
      <c r="N102" s="46"/>
      <c r="O102" s="46"/>
      <c r="P102" s="46"/>
      <c r="Q102" s="52" t="s">
        <v>153</v>
      </c>
      <c r="R102" s="52">
        <v>5</v>
      </c>
      <c r="S102" s="52">
        <v>124</v>
      </c>
      <c r="T102" s="52">
        <v>100</v>
      </c>
      <c r="U102" s="52">
        <v>1</v>
      </c>
      <c r="V102" s="53">
        <v>100</v>
      </c>
      <c r="W102" s="52">
        <v>120</v>
      </c>
      <c r="X102" s="52">
        <f t="shared" si="32"/>
        <v>321</v>
      </c>
      <c r="Y102" s="54">
        <v>8</v>
      </c>
      <c r="Z102" s="54"/>
      <c r="AA102" s="55">
        <v>5.4726999999999997</v>
      </c>
      <c r="AB102" s="54">
        <v>9</v>
      </c>
      <c r="AC102" s="54">
        <f t="shared" si="33"/>
        <v>22.4727</v>
      </c>
      <c r="AD102" s="56">
        <f t="shared" si="38"/>
        <v>1098</v>
      </c>
      <c r="AE102" s="56">
        <f t="shared" si="39"/>
        <v>1.5</v>
      </c>
      <c r="AF102" s="56">
        <f>ROUND(V102+AA102*($Q$3-1),0)*1.2*1.1</f>
        <v>702.24</v>
      </c>
      <c r="AG102" s="56">
        <f t="shared" si="37"/>
        <v>831</v>
      </c>
    </row>
    <row r="103" spans="1:33">
      <c r="A103" s="152"/>
      <c r="B103" s="46">
        <v>6</v>
      </c>
      <c r="C103" s="46" t="s">
        <v>57</v>
      </c>
      <c r="D103" s="46">
        <f t="shared" si="25"/>
        <v>1485</v>
      </c>
      <c r="E103" s="48">
        <f>X$3</f>
        <v>1430</v>
      </c>
      <c r="F103" s="46">
        <f>IF($X$4-AF103&lt;0,1,$X$4-AF103)</f>
        <v>530.79999999999995</v>
      </c>
      <c r="G103" s="46">
        <f>IF(AE103-$X$5&lt;0,1,AE103-$X$5)</f>
        <v>76</v>
      </c>
      <c r="H103" s="49">
        <f>IF(E103-G103&lt;0,-1,IF(D103-F103&lt;0,1,IF(E103-G103*2&lt;0,-2,IF(D103-F103*2&lt;0,2,IF(E103-G103*3&lt;0,-3,IF(D103-F103*3&lt;0,3,IF(E103-G103*4&lt;0,-4,-9)))))))</f>
        <v>3</v>
      </c>
      <c r="I103" s="46">
        <f>E103-ROUNDUP(D103/F103,0)*G103</f>
        <v>1202</v>
      </c>
      <c r="J103" s="46"/>
      <c r="K103" s="46"/>
      <c r="L103" s="46"/>
      <c r="M103" s="46"/>
      <c r="N103" s="46"/>
      <c r="O103" s="46"/>
      <c r="P103" s="46"/>
      <c r="Q103" s="52" t="s">
        <v>131</v>
      </c>
      <c r="R103" s="52">
        <v>5</v>
      </c>
      <c r="S103" s="52">
        <v>164</v>
      </c>
      <c r="T103" s="52">
        <v>200</v>
      </c>
      <c r="U103" s="52">
        <v>116</v>
      </c>
      <c r="V103" s="52">
        <v>76</v>
      </c>
      <c r="W103" s="52">
        <v>300</v>
      </c>
      <c r="X103" s="52">
        <f t="shared" si="32"/>
        <v>692</v>
      </c>
      <c r="Y103" s="55">
        <v>10</v>
      </c>
      <c r="Z103" s="54">
        <v>5.8</v>
      </c>
      <c r="AA103" s="54">
        <v>3.8</v>
      </c>
      <c r="AB103" s="54">
        <v>10</v>
      </c>
      <c r="AC103" s="54">
        <f t="shared" si="33"/>
        <v>29.6</v>
      </c>
      <c r="AD103" s="56">
        <f t="shared" si="38"/>
        <v>1485</v>
      </c>
      <c r="AE103" s="56">
        <f t="shared" si="39"/>
        <v>861</v>
      </c>
      <c r="AF103" s="56">
        <f t="shared" ref="AF103:AF108" si="40">ROUND(V103+AA103*($Q$3-1),0)*1.2</f>
        <v>451.2</v>
      </c>
      <c r="AG103" s="56">
        <f t="shared" si="37"/>
        <v>1090</v>
      </c>
    </row>
    <row r="104" spans="1:33">
      <c r="A104" s="152"/>
      <c r="B104" s="46">
        <v>7</v>
      </c>
      <c r="C104" s="46" t="s">
        <v>58</v>
      </c>
      <c r="D104" s="46">
        <f t="shared" si="25"/>
        <v>1336.5</v>
      </c>
      <c r="E104" s="48">
        <f>Y$3</f>
        <v>1719</v>
      </c>
      <c r="F104" s="46">
        <f>IF($Y$4-AF104&lt;0,1,$Y$4-AF104)</f>
        <v>727.6</v>
      </c>
      <c r="G104" s="46">
        <f>IF(AE104-$Y$5&lt;0,1,AE104-$Y$5)</f>
        <v>569</v>
      </c>
      <c r="H104" s="49">
        <f>IF(D104-F104&lt;0,1,IF(E104-G104&lt;0,-1,IF(D104-F104*2&lt;0,2,IF(E104-G104*2&lt;0,-2,IF(D104-F104*3&lt;0,3,IF(E104-G104*3&lt;0,-3,IF(D104-F104*4&lt;0,4,IF(E104-G104*4&lt;0,-4,-9))))))))</f>
        <v>2</v>
      </c>
      <c r="I104" s="46">
        <f>E104-(ROUNDUP(D104/F104,0)-1)*G104</f>
        <v>1150</v>
      </c>
      <c r="J104" s="46"/>
      <c r="K104" s="46"/>
      <c r="L104" s="46"/>
      <c r="M104" s="46"/>
      <c r="N104" s="46"/>
      <c r="O104" s="46"/>
      <c r="P104" s="46"/>
      <c r="Q104" s="52" t="s">
        <v>59</v>
      </c>
      <c r="R104" s="52">
        <v>5</v>
      </c>
      <c r="S104" s="52">
        <v>164</v>
      </c>
      <c r="T104" s="52">
        <v>180</v>
      </c>
      <c r="U104" s="52">
        <v>118</v>
      </c>
      <c r="V104" s="52">
        <v>70</v>
      </c>
      <c r="W104" s="53">
        <v>330</v>
      </c>
      <c r="X104" s="52">
        <f t="shared" si="32"/>
        <v>698</v>
      </c>
      <c r="Y104" s="54">
        <v>9</v>
      </c>
      <c r="Z104" s="54">
        <v>5.9</v>
      </c>
      <c r="AA104" s="54">
        <v>3.5</v>
      </c>
      <c r="AB104" s="55">
        <v>11</v>
      </c>
      <c r="AC104" s="54">
        <f t="shared" si="33"/>
        <v>29.4</v>
      </c>
      <c r="AD104" s="56">
        <f t="shared" si="38"/>
        <v>1336.5</v>
      </c>
      <c r="AE104" s="56">
        <f t="shared" si="39"/>
        <v>876</v>
      </c>
      <c r="AF104" s="56">
        <f t="shared" si="40"/>
        <v>416.4</v>
      </c>
      <c r="AG104" s="56">
        <f t="shared" si="37"/>
        <v>1199</v>
      </c>
    </row>
    <row r="105" spans="1:33">
      <c r="A105" s="153"/>
      <c r="B105" s="46">
        <v>8</v>
      </c>
      <c r="C105" s="47" t="s">
        <v>146</v>
      </c>
      <c r="D105" s="46">
        <f t="shared" si="25"/>
        <v>1188</v>
      </c>
      <c r="E105" s="48">
        <f>Z$3</f>
        <v>1430</v>
      </c>
      <c r="F105" s="46">
        <f>IF($Z$4-AF105&lt;0,1,$Z$4-AF105)</f>
        <v>673.6</v>
      </c>
      <c r="G105" s="46">
        <f>IF(AE105-$Z$5&lt;0,1,AE105-$Z$5)</f>
        <v>626.5</v>
      </c>
      <c r="H105" s="49">
        <f>IF(E105-G105&lt;0,-1,IF(D105-F105&lt;0,1,IF(E105-G105*2&lt;0,-2,IF(D105-F105*2&lt;0,2,IF(E105-G105*3&lt;0,-3,IF(D105-F105*3&lt;0,3,IF(E105-G105*4&lt;0,-4,-9)))))))</f>
        <v>2</v>
      </c>
      <c r="I105" s="46">
        <f>E105-ROUNDUP(D105/F105,0)*G105</f>
        <v>177</v>
      </c>
      <c r="J105" s="46"/>
      <c r="K105" s="46"/>
      <c r="L105" s="46"/>
      <c r="M105" s="46"/>
      <c r="N105" s="46"/>
      <c r="O105" s="46"/>
      <c r="P105" s="46"/>
      <c r="Q105" s="52" t="s">
        <v>142</v>
      </c>
      <c r="R105" s="52">
        <v>6</v>
      </c>
      <c r="S105" s="52">
        <v>156</v>
      </c>
      <c r="T105" s="52">
        <v>160</v>
      </c>
      <c r="U105" s="53">
        <v>190</v>
      </c>
      <c r="V105" s="52">
        <v>52</v>
      </c>
      <c r="W105" s="52">
        <v>300</v>
      </c>
      <c r="X105" s="53">
        <f t="shared" si="32"/>
        <v>702</v>
      </c>
      <c r="Y105" s="54">
        <v>8</v>
      </c>
      <c r="Z105" s="55">
        <v>9.5</v>
      </c>
      <c r="AA105" s="54">
        <v>2.6</v>
      </c>
      <c r="AB105" s="54">
        <v>8</v>
      </c>
      <c r="AC105" s="54">
        <f t="shared" si="33"/>
        <v>28.1</v>
      </c>
      <c r="AD105" s="56">
        <f t="shared" si="38"/>
        <v>1188</v>
      </c>
      <c r="AE105" s="57">
        <f t="shared" si="39"/>
        <v>1411.5</v>
      </c>
      <c r="AF105" s="56">
        <f t="shared" si="40"/>
        <v>308.39999999999998</v>
      </c>
      <c r="AG105" s="56">
        <f t="shared" si="37"/>
        <v>932</v>
      </c>
    </row>
    <row r="106" spans="1:33" ht="13.5" customHeight="1">
      <c r="A106" s="151" t="s">
        <v>71</v>
      </c>
      <c r="B106" s="46">
        <v>1</v>
      </c>
      <c r="C106" s="46" t="s">
        <v>71</v>
      </c>
      <c r="D106" s="46">
        <f t="shared" si="25"/>
        <v>1128</v>
      </c>
      <c r="E106" s="48">
        <f>S$3</f>
        <v>1833</v>
      </c>
      <c r="F106" s="46">
        <f>IF($S$4-AF106&lt;0,1,$S$4-AF106)</f>
        <v>950.40000000000009</v>
      </c>
      <c r="G106" s="46">
        <f>IF(AE106-$S$5&lt;0,1,AE106-$S$5)</f>
        <v>61.5</v>
      </c>
      <c r="H106" s="49">
        <f>IF(D106-F106&lt;0,1,IF(E106-G106&lt;0,-1,IF(D106-F106*2&lt;0,2,IF(E106-G106*2&lt;0,-2,IF(D106-F106*3&lt;0,3,IF(E106-G106*3&lt;0,-3,IF(D106-F106*4&lt;0,4,IF(E106-G106*4&lt;0,-4,-9))))))))</f>
        <v>2</v>
      </c>
      <c r="I106" s="46">
        <f>E106-(ROUNDUP(D106/F106,0)-1)*G106</f>
        <v>1771.5</v>
      </c>
      <c r="J106" s="46"/>
      <c r="K106" s="46"/>
      <c r="L106" s="46"/>
      <c r="M106" s="46"/>
      <c r="N106" s="46"/>
      <c r="O106" s="46"/>
      <c r="P106" s="46"/>
      <c r="Q106" s="52" t="s">
        <v>138</v>
      </c>
      <c r="R106" s="52">
        <v>4</v>
      </c>
      <c r="S106" s="52">
        <v>112</v>
      </c>
      <c r="T106" s="52">
        <v>120</v>
      </c>
      <c r="U106" s="52">
        <v>63</v>
      </c>
      <c r="V106" s="52">
        <v>54</v>
      </c>
      <c r="W106" s="52">
        <v>90</v>
      </c>
      <c r="X106" s="52">
        <f t="shared" si="32"/>
        <v>327</v>
      </c>
      <c r="Y106" s="54">
        <v>8</v>
      </c>
      <c r="Z106" s="54">
        <v>4.2</v>
      </c>
      <c r="AA106" s="54">
        <v>3.6</v>
      </c>
      <c r="AB106" s="54">
        <v>6</v>
      </c>
      <c r="AC106" s="54">
        <f t="shared" si="33"/>
        <v>21.8</v>
      </c>
      <c r="AD106" s="56">
        <f t="shared" si="38"/>
        <v>1128</v>
      </c>
      <c r="AE106" s="56">
        <f t="shared" si="39"/>
        <v>592.5</v>
      </c>
      <c r="AF106" s="56">
        <f t="shared" si="40"/>
        <v>405.59999999999997</v>
      </c>
      <c r="AG106" s="56">
        <f t="shared" si="37"/>
        <v>564</v>
      </c>
    </row>
    <row r="107" spans="1:33">
      <c r="A107" s="152"/>
      <c r="B107" s="46">
        <v>2</v>
      </c>
      <c r="C107" s="46" t="s">
        <v>20</v>
      </c>
      <c r="D107" s="46">
        <f t="shared" si="25"/>
        <v>1698</v>
      </c>
      <c r="E107" s="48">
        <f>T$3</f>
        <v>1797</v>
      </c>
      <c r="F107" s="46">
        <f>IF($T$4-AF107&lt;0,1,$T$4-AF107)</f>
        <v>895.40000000000009</v>
      </c>
      <c r="G107" s="46">
        <f>IF(AE107-$T$5&lt;0,1,AE107-$T$5)</f>
        <v>1</v>
      </c>
      <c r="H107" s="49">
        <f>IF(E107-G107&lt;0,-1,IF(D107-F107&lt;0,1,IF(E107-G107*2&lt;0,-2,IF(D107-F107*2&lt;0,2,IF(E107-G107*3&lt;0,-3,IF(D107-F107*3&lt;0,3,IF(E107-G107*4&lt;0,-4,-9)))))))</f>
        <v>2</v>
      </c>
      <c r="I107" s="46">
        <f>E107-ROUNDUP(D107/F107,0)*G107</f>
        <v>1795</v>
      </c>
      <c r="J107" s="46"/>
      <c r="K107" s="46"/>
      <c r="L107" s="46"/>
      <c r="M107" s="46"/>
      <c r="N107" s="46"/>
      <c r="O107" s="46"/>
      <c r="P107" s="46"/>
      <c r="Q107" s="52" t="s">
        <v>181</v>
      </c>
      <c r="R107" s="52">
        <v>6</v>
      </c>
      <c r="S107" s="52">
        <v>176</v>
      </c>
      <c r="T107" s="53">
        <v>500</v>
      </c>
      <c r="U107" s="53">
        <v>200</v>
      </c>
      <c r="V107" s="53">
        <v>180</v>
      </c>
      <c r="W107" s="53">
        <v>680</v>
      </c>
      <c r="X107" s="53">
        <f t="shared" si="32"/>
        <v>1560</v>
      </c>
      <c r="Y107" s="54">
        <v>8</v>
      </c>
      <c r="Z107" s="54">
        <v>4.0999999999999996</v>
      </c>
      <c r="AA107" s="54">
        <v>2.5</v>
      </c>
      <c r="AB107" s="54">
        <v>8</v>
      </c>
      <c r="AC107" s="54">
        <f t="shared" si="33"/>
        <v>22.6</v>
      </c>
      <c r="AD107" s="56">
        <f t="shared" si="38"/>
        <v>1698</v>
      </c>
      <c r="AE107" s="56">
        <f t="shared" si="39"/>
        <v>786</v>
      </c>
      <c r="AF107" s="56">
        <f t="shared" si="40"/>
        <v>453.59999999999997</v>
      </c>
      <c r="AG107" s="56">
        <f t="shared" si="37"/>
        <v>1312</v>
      </c>
    </row>
    <row r="108" spans="1:33">
      <c r="A108" s="152"/>
      <c r="B108" s="46">
        <v>3</v>
      </c>
      <c r="C108" s="46" t="s">
        <v>159</v>
      </c>
      <c r="D108" s="46">
        <f t="shared" si="25"/>
        <v>1009.5</v>
      </c>
      <c r="E108" s="48">
        <f>U$3</f>
        <v>1361</v>
      </c>
      <c r="F108" s="46">
        <f>IF($U$4-AF108&lt;0,1,$U$4-AF108)</f>
        <v>1060.4000000000001</v>
      </c>
      <c r="G108" s="46">
        <f>IF(AE108-$U$5&lt;0,1,AE108-$U$5)</f>
        <v>264</v>
      </c>
      <c r="H108" s="49">
        <f>IF(D108-F108&lt;0,1,IF(E108-G108&lt;0,-1,IF(D108-F108*2&lt;0,2,IF(E108-G108*2&lt;0,-2,IF(D108-F108*3&lt;0,3,IF(E108-G108*3&lt;0,-3,IF(D108-F108*4&lt;0,4,IF(E108-G108*4&lt;0,-4,-9))))))))</f>
        <v>1</v>
      </c>
      <c r="I108" s="46">
        <f>E108-(ROUNDUP(D108/F108,0)-1)*G108</f>
        <v>1361</v>
      </c>
      <c r="J108" s="46"/>
      <c r="K108" s="46"/>
      <c r="L108" s="46"/>
      <c r="M108" s="46"/>
      <c r="N108" s="46"/>
      <c r="O108" s="46"/>
      <c r="P108" s="46"/>
      <c r="Q108" s="52" t="s">
        <v>128</v>
      </c>
      <c r="R108" s="52">
        <v>4</v>
      </c>
      <c r="S108" s="52">
        <v>120</v>
      </c>
      <c r="T108" s="52">
        <v>120</v>
      </c>
      <c r="U108" s="52">
        <v>84</v>
      </c>
      <c r="V108" s="52">
        <v>42</v>
      </c>
      <c r="W108" s="52">
        <v>135</v>
      </c>
      <c r="X108" s="52">
        <f t="shared" si="32"/>
        <v>381</v>
      </c>
      <c r="Y108" s="54">
        <v>7</v>
      </c>
      <c r="Z108" s="54">
        <v>5.6</v>
      </c>
      <c r="AA108" s="54">
        <v>2.8</v>
      </c>
      <c r="AB108" s="54">
        <v>8</v>
      </c>
      <c r="AC108" s="54">
        <f t="shared" si="33"/>
        <v>23.4</v>
      </c>
      <c r="AD108" s="56">
        <f t="shared" si="38"/>
        <v>1009.5</v>
      </c>
      <c r="AE108" s="56">
        <f t="shared" si="39"/>
        <v>789</v>
      </c>
      <c r="AF108" s="56">
        <f t="shared" si="40"/>
        <v>315.59999999999997</v>
      </c>
      <c r="AG108" s="56">
        <f t="shared" si="37"/>
        <v>767</v>
      </c>
    </row>
    <row r="109" spans="1:33">
      <c r="A109" s="152"/>
      <c r="B109" s="46">
        <v>4</v>
      </c>
      <c r="C109" s="47" t="s">
        <v>139</v>
      </c>
      <c r="D109" s="46">
        <f t="shared" si="25"/>
        <v>2553</v>
      </c>
      <c r="E109" s="48">
        <f>V$3</f>
        <v>1521</v>
      </c>
      <c r="F109" s="46">
        <f>IF($V$4-AF109&lt;0,1,$V$4-AF109)</f>
        <v>458.52</v>
      </c>
      <c r="G109" s="46">
        <f>IF(AE109-$V$5&lt;0,1,AE109-$V$5)</f>
        <v>1</v>
      </c>
      <c r="H109" s="49">
        <f>IF(E109-G109&lt;0,-1,IF(D109-F109&lt;0,1,IF(E109-G109*2&lt;0,-2,IF(D109-F109*2&lt;0,2,IF(E109-G109*3&lt;0,-3,IF(D109-F109*3&lt;0,3,IF(E109-G109*4&lt;0,-4,-9)))))))</f>
        <v>-9</v>
      </c>
      <c r="I109" s="46">
        <f>E109-ROUNDUP(D109/F109,0)*G109</f>
        <v>1515</v>
      </c>
      <c r="J109" s="46"/>
      <c r="K109" s="46"/>
      <c r="L109" s="46"/>
      <c r="M109" s="46"/>
      <c r="N109" s="46"/>
      <c r="O109" s="46"/>
      <c r="P109" s="46"/>
      <c r="Q109" s="52" t="s">
        <v>153</v>
      </c>
      <c r="R109" s="52">
        <v>5</v>
      </c>
      <c r="S109" s="52">
        <v>128</v>
      </c>
      <c r="T109" s="53">
        <v>280</v>
      </c>
      <c r="U109" s="52">
        <v>52</v>
      </c>
      <c r="V109" s="52">
        <v>90</v>
      </c>
      <c r="W109" s="52">
        <v>0</v>
      </c>
      <c r="X109" s="52">
        <f t="shared" si="32"/>
        <v>422</v>
      </c>
      <c r="Y109" s="55">
        <v>18</v>
      </c>
      <c r="Z109" s="54">
        <v>0.5</v>
      </c>
      <c r="AA109" s="55">
        <v>6</v>
      </c>
      <c r="AB109" s="54"/>
      <c r="AC109" s="54">
        <f t="shared" si="33"/>
        <v>24.5</v>
      </c>
      <c r="AD109" s="57">
        <f t="shared" si="38"/>
        <v>2553</v>
      </c>
      <c r="AE109" s="56">
        <f t="shared" si="39"/>
        <v>138</v>
      </c>
      <c r="AF109" s="57">
        <f>ROUND(V109+AA109*($Q$3-1),0)*1.2*1.1</f>
        <v>744.48</v>
      </c>
      <c r="AG109" s="56">
        <f t="shared" si="37"/>
        <v>0</v>
      </c>
    </row>
    <row r="110" spans="1:33">
      <c r="A110" s="152"/>
      <c r="B110" s="46">
        <v>5</v>
      </c>
      <c r="C110" s="46" t="s">
        <v>133</v>
      </c>
      <c r="D110" s="46">
        <f t="shared" si="25"/>
        <v>1128</v>
      </c>
      <c r="E110" s="48">
        <f>W$3</f>
        <v>1719</v>
      </c>
      <c r="F110" s="46">
        <f>IF($W$4-AF110&lt;0,1,$W$4-AF110)</f>
        <v>896.8</v>
      </c>
      <c r="G110" s="46">
        <f>IF(AE110-$W$5&lt;0,1,AE110-$W$5)</f>
        <v>548</v>
      </c>
      <c r="H110" s="49">
        <f>IF(D110-F110&lt;0,1,IF(E110-G110&lt;0,-1,IF(D110-F110*2&lt;0,2,IF(E110-G110*2&lt;0,-2,IF(D110-F110*3&lt;0,3,IF(E110-G110*3&lt;0,-3,IF(D110-F110*4&lt;0,4,IF(E110-G110*4&lt;0,-4,-9))))))))</f>
        <v>2</v>
      </c>
      <c r="I110" s="46">
        <f>E110-(ROUNDUP(D110/F110,0)-1)*G110</f>
        <v>1171</v>
      </c>
      <c r="J110" s="46"/>
      <c r="K110" s="46"/>
      <c r="L110" s="46"/>
      <c r="M110" s="46"/>
      <c r="N110" s="46"/>
      <c r="O110" s="46"/>
      <c r="P110" s="46"/>
      <c r="Q110" s="52" t="s">
        <v>56</v>
      </c>
      <c r="R110" s="52">
        <v>5</v>
      </c>
      <c r="S110" s="52">
        <v>112</v>
      </c>
      <c r="T110" s="52">
        <v>120</v>
      </c>
      <c r="U110" s="52">
        <v>88</v>
      </c>
      <c r="V110" s="52">
        <v>40</v>
      </c>
      <c r="W110" s="52">
        <v>115</v>
      </c>
      <c r="X110" s="52">
        <f t="shared" si="32"/>
        <v>363</v>
      </c>
      <c r="Y110" s="54">
        <v>8</v>
      </c>
      <c r="Z110" s="54">
        <v>6.0952000000000002</v>
      </c>
      <c r="AA110" s="54">
        <v>2.0952000000000002</v>
      </c>
      <c r="AB110" s="54">
        <v>8</v>
      </c>
      <c r="AC110" s="54">
        <f t="shared" si="33"/>
        <v>24.1904</v>
      </c>
      <c r="AD110" s="56">
        <f t="shared" si="38"/>
        <v>1128</v>
      </c>
      <c r="AE110" s="56">
        <f t="shared" si="39"/>
        <v>855</v>
      </c>
      <c r="AF110" s="56">
        <f>ROUND(V110+AA110*($Q$3-1),0)*1.2</f>
        <v>247.2</v>
      </c>
      <c r="AG110" s="56">
        <f t="shared" si="37"/>
        <v>747</v>
      </c>
    </row>
    <row r="111" spans="1:33">
      <c r="A111" s="152"/>
      <c r="B111" s="46">
        <v>6</v>
      </c>
      <c r="C111" s="46" t="s">
        <v>52</v>
      </c>
      <c r="D111" s="46">
        <f t="shared" si="25"/>
        <v>1485</v>
      </c>
      <c r="E111" s="48">
        <f>X$3</f>
        <v>1430</v>
      </c>
      <c r="F111" s="46">
        <f>IF($X$4-AF111&lt;0,1,$X$4-AF111)</f>
        <v>601.6</v>
      </c>
      <c r="G111" s="46">
        <f>IF(AE111-$X$5&lt;0,1,AE111-$X$5)</f>
        <v>164.5</v>
      </c>
      <c r="H111" s="49">
        <f>IF(E111-G111&lt;0,-1,IF(D111-F111&lt;0,1,IF(E111-G111*2&lt;0,-2,IF(D111-F111*2&lt;0,2,IF(E111-G111*3&lt;0,-3,IF(D111-F111*3&lt;0,3,IF(E111-G111*4&lt;0,-4,-9)))))))</f>
        <v>3</v>
      </c>
      <c r="I111" s="46">
        <f>E111-ROUNDUP(D111/F111,0)*G111</f>
        <v>936.5</v>
      </c>
      <c r="J111" s="46"/>
      <c r="K111" s="46"/>
      <c r="L111" s="46"/>
      <c r="M111" s="46"/>
      <c r="N111" s="46"/>
      <c r="O111" s="46"/>
      <c r="P111" s="46"/>
      <c r="Q111" s="52" t="s">
        <v>178</v>
      </c>
      <c r="R111" s="52">
        <v>6</v>
      </c>
      <c r="S111" s="52">
        <v>164</v>
      </c>
      <c r="T111" s="52">
        <v>200</v>
      </c>
      <c r="U111" s="52">
        <v>128</v>
      </c>
      <c r="V111" s="52">
        <v>64</v>
      </c>
      <c r="W111" s="52">
        <v>300</v>
      </c>
      <c r="X111" s="52">
        <f t="shared" si="32"/>
        <v>692</v>
      </c>
      <c r="Y111" s="55">
        <v>10</v>
      </c>
      <c r="Z111" s="54">
        <v>6.3929</v>
      </c>
      <c r="AA111" s="54">
        <v>3.1964000000000001</v>
      </c>
      <c r="AB111" s="54">
        <v>10</v>
      </c>
      <c r="AC111" s="54">
        <f t="shared" si="33"/>
        <v>29.589300000000001</v>
      </c>
      <c r="AD111" s="56">
        <f t="shared" si="38"/>
        <v>1485</v>
      </c>
      <c r="AE111" s="56">
        <f t="shared" si="39"/>
        <v>949.5</v>
      </c>
      <c r="AF111" s="56">
        <f>ROUND(V111+AA111*($Q$3-1),0)*1.2</f>
        <v>380.4</v>
      </c>
      <c r="AG111" s="56">
        <f t="shared" si="37"/>
        <v>1090</v>
      </c>
    </row>
    <row r="112" spans="1:33">
      <c r="A112" s="152"/>
      <c r="B112" s="46">
        <v>7</v>
      </c>
      <c r="C112" s="46" t="s">
        <v>57</v>
      </c>
      <c r="D112" s="46">
        <f t="shared" si="25"/>
        <v>1485</v>
      </c>
      <c r="E112" s="31">
        <f>Y$3</f>
        <v>1719</v>
      </c>
      <c r="F112" s="46">
        <f>IF($Y$4-AF112&lt;0,1,$Y$4-AF112)</f>
        <v>692.8</v>
      </c>
      <c r="G112" s="46">
        <f>IF(AE112-$Y$5&lt;0,1,AE112-$Y$5)</f>
        <v>554</v>
      </c>
      <c r="H112" s="49">
        <f>IF(D112-F112&lt;0,1,IF(E112-G112&lt;0,-1,IF(D112-F112*2&lt;0,2,IF(E112-G112*2&lt;0,-2,IF(D112-F112*3&lt;0,3,IF(E112-G112*3&lt;0,-3,IF(D112-F112*4&lt;0,4,IF(E112-G112*4&lt;0,-4,-9))))))))</f>
        <v>3</v>
      </c>
      <c r="I112" s="46">
        <f>E112-(ROUNDUP(D112/F112,0)-1)*G112</f>
        <v>611</v>
      </c>
      <c r="J112" s="46"/>
      <c r="K112" s="46"/>
      <c r="L112" s="46"/>
      <c r="M112" s="46"/>
      <c r="N112" s="46"/>
      <c r="O112" s="46"/>
      <c r="P112" s="46"/>
      <c r="Q112" s="52" t="s">
        <v>131</v>
      </c>
      <c r="R112" s="52">
        <v>5</v>
      </c>
      <c r="S112" s="52">
        <v>164</v>
      </c>
      <c r="T112" s="52">
        <v>200</v>
      </c>
      <c r="U112" s="52">
        <v>116</v>
      </c>
      <c r="V112" s="52">
        <v>76</v>
      </c>
      <c r="W112" s="52">
        <v>300</v>
      </c>
      <c r="X112" s="52">
        <f t="shared" si="32"/>
        <v>692</v>
      </c>
      <c r="Y112" s="55">
        <v>10</v>
      </c>
      <c r="Z112" s="54">
        <v>5.8</v>
      </c>
      <c r="AA112" s="54">
        <v>3.8</v>
      </c>
      <c r="AB112" s="54">
        <v>10</v>
      </c>
      <c r="AC112" s="54">
        <f t="shared" si="33"/>
        <v>29.6</v>
      </c>
      <c r="AD112" s="56">
        <f t="shared" si="38"/>
        <v>1485</v>
      </c>
      <c r="AE112" s="56">
        <f t="shared" si="39"/>
        <v>861</v>
      </c>
      <c r="AF112" s="56">
        <f>ROUND(V112+AA112*($Q$3-1),0)*1.2</f>
        <v>451.2</v>
      </c>
      <c r="AG112" s="56">
        <f t="shared" si="37"/>
        <v>1090</v>
      </c>
    </row>
    <row r="113" spans="1:33">
      <c r="A113" s="153"/>
      <c r="B113" s="46">
        <v>8</v>
      </c>
      <c r="C113" s="46" t="s">
        <v>1</v>
      </c>
      <c r="D113" s="46">
        <f t="shared" si="25"/>
        <v>1039.5</v>
      </c>
      <c r="E113" s="48">
        <f>Z$3</f>
        <v>1430</v>
      </c>
      <c r="F113" s="46">
        <f>IF($Z$4-AF113&lt;0,1,$Z$4-AF113)</f>
        <v>288.39999999999998</v>
      </c>
      <c r="G113" s="46">
        <f>IF(AE113-$Z$5&lt;0,1,AE113-$Z$5)</f>
        <v>1</v>
      </c>
      <c r="H113" s="49">
        <f>IF(E113-G113&lt;0,-1,IF(D113-F113&lt;0,1,IF(E113-G113*2&lt;0,-2,IF(D113-F113*2&lt;0,2,IF(E113-G113*3&lt;0,-3,IF(D113-F113*3&lt;0,3,IF(E113-G113*4&lt;0,-4,-9)))))))</f>
        <v>-9</v>
      </c>
      <c r="I113" s="46">
        <f>E113-ROUNDUP(D113/F113,0)*G113</f>
        <v>1426</v>
      </c>
      <c r="J113" s="46"/>
      <c r="K113" s="46"/>
      <c r="L113" s="46"/>
      <c r="M113" s="46"/>
      <c r="N113" s="46"/>
      <c r="O113" s="46"/>
      <c r="P113" s="46"/>
      <c r="Q113" s="52" t="s">
        <v>45</v>
      </c>
      <c r="R113" s="52">
        <v>6</v>
      </c>
      <c r="S113" s="52">
        <v>156</v>
      </c>
      <c r="T113" s="52">
        <v>140</v>
      </c>
      <c r="U113" s="52">
        <v>80</v>
      </c>
      <c r="V113" s="53">
        <v>120</v>
      </c>
      <c r="W113" s="53">
        <v>450</v>
      </c>
      <c r="X113" s="53">
        <f t="shared" si="32"/>
        <v>790</v>
      </c>
      <c r="Y113" s="54">
        <v>7</v>
      </c>
      <c r="Z113" s="54">
        <v>3.1</v>
      </c>
      <c r="AA113" s="55">
        <v>5.8</v>
      </c>
      <c r="AB113" s="55">
        <v>11</v>
      </c>
      <c r="AC113" s="54">
        <f t="shared" si="33"/>
        <v>26.900000000000002</v>
      </c>
      <c r="AD113" s="56">
        <f t="shared" si="38"/>
        <v>1039.5</v>
      </c>
      <c r="AE113" s="56">
        <f t="shared" si="39"/>
        <v>487.5</v>
      </c>
      <c r="AF113" s="56">
        <f>ROUND(V113+AA113*($Q$3-1),0)*1.2</f>
        <v>693.6</v>
      </c>
      <c r="AG113" s="56">
        <f t="shared" si="37"/>
        <v>1319</v>
      </c>
    </row>
    <row r="114" spans="1:33" ht="13.5" customHeight="1">
      <c r="A114" s="151" t="s">
        <v>74</v>
      </c>
      <c r="B114" s="46">
        <v>1</v>
      </c>
      <c r="C114" s="47" t="s">
        <v>74</v>
      </c>
      <c r="D114" s="46">
        <f t="shared" si="25"/>
        <v>1425</v>
      </c>
      <c r="E114" s="6">
        <f>S$3</f>
        <v>1833</v>
      </c>
      <c r="F114" s="46">
        <f>IF($S$4-AF114&lt;0,1,$S$4-AF114)</f>
        <v>941.52</v>
      </c>
      <c r="G114" s="46">
        <f>IF(AE114-$S$5&lt;0,1,AE114-$S$5)</f>
        <v>756</v>
      </c>
      <c r="H114" s="49">
        <f>IF(D114-F114&lt;0,1,IF(E114-G114&lt;0,-1,IF(D114-F114*2&lt;0,2,IF(E114-G114*2&lt;0,-2,IF(D114-F114*3&lt;0,3,IF(E114-G114*3&lt;0,-3,IF(D114-F114*4&lt;0,4,IF(E114-G114*4&lt;0,-4,-9))))))))</f>
        <v>2</v>
      </c>
      <c r="I114" s="46">
        <f>E114-(ROUNDUP(D114/F114,0)-1)*G114</f>
        <v>1077</v>
      </c>
      <c r="J114" s="46"/>
      <c r="K114" s="46"/>
      <c r="L114" s="46"/>
      <c r="M114" s="46"/>
      <c r="N114" s="46"/>
      <c r="O114" s="46"/>
      <c r="P114" s="46"/>
      <c r="Q114" s="52" t="s">
        <v>153</v>
      </c>
      <c r="R114" s="52">
        <v>5</v>
      </c>
      <c r="S114" s="52">
        <v>152</v>
      </c>
      <c r="T114" s="52">
        <v>160</v>
      </c>
      <c r="U114" s="53">
        <v>180</v>
      </c>
      <c r="V114" s="52">
        <v>70</v>
      </c>
      <c r="W114" s="52">
        <v>300</v>
      </c>
      <c r="X114" s="53">
        <f t="shared" si="32"/>
        <v>710</v>
      </c>
      <c r="Y114" s="55">
        <v>10</v>
      </c>
      <c r="Z114" s="55">
        <v>8.5814000000000004</v>
      </c>
      <c r="AA114" s="54">
        <v>3.0867</v>
      </c>
      <c r="AB114" s="54">
        <v>8</v>
      </c>
      <c r="AC114" s="54">
        <f t="shared" si="33"/>
        <v>29.668100000000003</v>
      </c>
      <c r="AD114" s="56">
        <f t="shared" si="38"/>
        <v>1425</v>
      </c>
      <c r="AE114" s="57">
        <f t="shared" si="39"/>
        <v>1287</v>
      </c>
      <c r="AF114" s="56">
        <f>ROUND(V114+AA114*($Q$3-1),0)*1.2*1.1</f>
        <v>414.48</v>
      </c>
      <c r="AG114" s="56">
        <f t="shared" si="37"/>
        <v>932</v>
      </c>
    </row>
    <row r="115" spans="1:33">
      <c r="A115" s="152"/>
      <c r="B115" s="46">
        <v>2</v>
      </c>
      <c r="C115" s="46" t="s">
        <v>2</v>
      </c>
      <c r="D115" s="46">
        <f t="shared" si="25"/>
        <v>1782</v>
      </c>
      <c r="E115" s="6">
        <f>T$3</f>
        <v>1797</v>
      </c>
      <c r="F115" s="46">
        <f>IF($T$4-AF115&lt;0,1,$T$4-AF115)</f>
        <v>897.8</v>
      </c>
      <c r="G115" s="46">
        <f>IF(AE115-$T$5&lt;0,1,AE115-$T$5)</f>
        <v>1</v>
      </c>
      <c r="H115" s="49">
        <f>IF(E115-G115&lt;0,-1,IF(D115-F115&lt;0,1,IF(E115-G115*2&lt;0,-2,IF(D115-F115*2&lt;0,2,IF(E115-G115*3&lt;0,-3,IF(D115-F115*3&lt;0,3,IF(E115-G115*4&lt;0,-4,-9)))))))</f>
        <v>2</v>
      </c>
      <c r="I115" s="46">
        <f>E115-ROUNDUP(D115/F115,0)*G115</f>
        <v>1795</v>
      </c>
      <c r="J115" s="46"/>
      <c r="K115" s="46"/>
      <c r="L115" s="46"/>
      <c r="M115" s="46"/>
      <c r="N115" s="46"/>
      <c r="O115" s="46"/>
      <c r="P115" s="46"/>
      <c r="Q115" s="52" t="s">
        <v>3</v>
      </c>
      <c r="R115" s="52">
        <v>6</v>
      </c>
      <c r="S115" s="52">
        <v>176</v>
      </c>
      <c r="T115" s="53">
        <v>240</v>
      </c>
      <c r="U115" s="52">
        <v>118</v>
      </c>
      <c r="V115" s="52">
        <v>76</v>
      </c>
      <c r="W115" s="52">
        <v>300</v>
      </c>
      <c r="X115" s="53">
        <f t="shared" si="32"/>
        <v>734</v>
      </c>
      <c r="Y115" s="55">
        <v>12</v>
      </c>
      <c r="Z115" s="54">
        <v>5.9</v>
      </c>
      <c r="AA115" s="54">
        <v>3.8</v>
      </c>
      <c r="AB115" s="54">
        <v>10</v>
      </c>
      <c r="AC115" s="55">
        <f t="shared" si="33"/>
        <v>31.700000000000003</v>
      </c>
      <c r="AD115" s="56">
        <f t="shared" si="38"/>
        <v>1782</v>
      </c>
      <c r="AE115" s="56">
        <f t="shared" si="39"/>
        <v>876</v>
      </c>
      <c r="AF115" s="56">
        <f t="shared" ref="AF115:AF121" si="41">ROUND(V115+AA115*($Q$3-1),0)*1.2</f>
        <v>451.2</v>
      </c>
      <c r="AG115" s="56">
        <f t="shared" si="37"/>
        <v>1090</v>
      </c>
    </row>
    <row r="116" spans="1:33">
      <c r="A116" s="152"/>
      <c r="B116" s="46">
        <v>3</v>
      </c>
      <c r="C116" s="46" t="s">
        <v>180</v>
      </c>
      <c r="D116" s="46">
        <f t="shared" si="25"/>
        <v>936</v>
      </c>
      <c r="E116" s="6">
        <f>U$3</f>
        <v>1361</v>
      </c>
      <c r="F116" s="46">
        <f>IF($U$4-AF116&lt;0,1,$U$4-AF116)</f>
        <v>1170.8</v>
      </c>
      <c r="G116" s="46">
        <f>IF(AE116-$U$5&lt;0,1,AE116-$U$5)</f>
        <v>259.5</v>
      </c>
      <c r="H116" s="49">
        <f>IF(D116-F116&lt;0,1,IF(E116-G116&lt;0,-1,IF(D116-F116*2&lt;0,2,IF(E116-G116*2&lt;0,-2,IF(D116-F116*3&lt;0,3,IF(E116-G116*3&lt;0,-3,IF(D116-F116*4&lt;0,4,IF(E116-G116*4&lt;0,-4,-9))))))))</f>
        <v>1</v>
      </c>
      <c r="I116" s="46">
        <f>E116-(ROUNDUP(D116/F116,0)-1)*G116</f>
        <v>1361</v>
      </c>
      <c r="J116" s="46"/>
      <c r="K116" s="46"/>
      <c r="L116" s="46"/>
      <c r="M116" s="46"/>
      <c r="N116" s="46"/>
      <c r="O116" s="46"/>
      <c r="P116" s="46"/>
      <c r="Q116" s="52" t="s">
        <v>54</v>
      </c>
      <c r="R116" s="52">
        <v>5</v>
      </c>
      <c r="S116" s="52">
        <v>112</v>
      </c>
      <c r="T116" s="52">
        <v>150</v>
      </c>
      <c r="U116" s="52">
        <v>105</v>
      </c>
      <c r="V116" s="52">
        <v>30</v>
      </c>
      <c r="W116" s="52">
        <v>180</v>
      </c>
      <c r="X116" s="52">
        <f t="shared" si="32"/>
        <v>465</v>
      </c>
      <c r="Y116" s="54">
        <v>6</v>
      </c>
      <c r="Z116" s="54">
        <v>5.2857000000000003</v>
      </c>
      <c r="AA116" s="54">
        <v>1.7857000000000001</v>
      </c>
      <c r="AB116" s="54">
        <v>9</v>
      </c>
      <c r="AC116" s="54">
        <f t="shared" si="33"/>
        <v>22.071400000000001</v>
      </c>
      <c r="AD116" s="56">
        <f t="shared" si="38"/>
        <v>936</v>
      </c>
      <c r="AE116" s="56">
        <f t="shared" si="39"/>
        <v>784.5</v>
      </c>
      <c r="AF116" s="56">
        <f t="shared" si="41"/>
        <v>205.2</v>
      </c>
      <c r="AG116" s="56">
        <f t="shared" si="37"/>
        <v>891</v>
      </c>
    </row>
    <row r="117" spans="1:33">
      <c r="A117" s="152"/>
      <c r="B117" s="46">
        <v>4</v>
      </c>
      <c r="C117" s="46" t="s">
        <v>137</v>
      </c>
      <c r="D117" s="46">
        <f t="shared" si="25"/>
        <v>1054.5</v>
      </c>
      <c r="E117" s="6">
        <f>V$3</f>
        <v>1521</v>
      </c>
      <c r="F117" s="46">
        <f>IF($V$4-AF117&lt;0,1,$V$4-AF117)</f>
        <v>775.8</v>
      </c>
      <c r="G117" s="46">
        <f>IF(AE117-$V$5&lt;0,1,AE117-$V$5)</f>
        <v>1</v>
      </c>
      <c r="H117" s="49">
        <f>IF(E117-G117&lt;0,-1,IF(D117-F117&lt;0,1,IF(E117-G117*2&lt;0,-2,IF(D117-F117*2&lt;0,2,IF(E117-G117*3&lt;0,-3,IF(D117-F117*3&lt;0,3,IF(E117-G117*4&lt;0,-4,-9)))))))</f>
        <v>2</v>
      </c>
      <c r="I117" s="46">
        <f>E117-ROUNDUP(D117/F117,0)*G117</f>
        <v>1519</v>
      </c>
      <c r="J117" s="46"/>
      <c r="K117" s="46"/>
      <c r="L117" s="46"/>
      <c r="M117" s="46"/>
      <c r="N117" s="46"/>
      <c r="O117" s="46"/>
      <c r="P117" s="46"/>
      <c r="Q117" s="52" t="s">
        <v>175</v>
      </c>
      <c r="R117" s="52">
        <v>4</v>
      </c>
      <c r="S117" s="52">
        <v>112</v>
      </c>
      <c r="T117" s="52">
        <v>150</v>
      </c>
      <c r="U117" s="52">
        <v>75</v>
      </c>
      <c r="V117" s="52">
        <v>95</v>
      </c>
      <c r="W117" s="52">
        <v>150</v>
      </c>
      <c r="X117" s="52">
        <f t="shared" si="32"/>
        <v>470</v>
      </c>
      <c r="Y117" s="54">
        <v>7</v>
      </c>
      <c r="Z117" s="54">
        <v>4.8</v>
      </c>
      <c r="AA117" s="54">
        <v>3.3</v>
      </c>
      <c r="AB117" s="54">
        <v>7</v>
      </c>
      <c r="AC117" s="54">
        <f t="shared" si="33"/>
        <v>22.1</v>
      </c>
      <c r="AD117" s="56">
        <f t="shared" si="38"/>
        <v>1054.5</v>
      </c>
      <c r="AE117" s="56">
        <f t="shared" si="39"/>
        <v>681</v>
      </c>
      <c r="AF117" s="56">
        <f t="shared" si="41"/>
        <v>427.2</v>
      </c>
      <c r="AG117" s="56">
        <f t="shared" si="37"/>
        <v>703</v>
      </c>
    </row>
    <row r="118" spans="1:33">
      <c r="A118" s="152"/>
      <c r="B118" s="46">
        <v>5</v>
      </c>
      <c r="C118" s="46" t="s">
        <v>148</v>
      </c>
      <c r="D118" s="46">
        <f t="shared" si="25"/>
        <v>1269</v>
      </c>
      <c r="E118" s="6">
        <f>W$3</f>
        <v>1719</v>
      </c>
      <c r="F118" s="46">
        <f>IF($W$4-AF118&lt;0,1,$W$4-AF118)</f>
        <v>874</v>
      </c>
      <c r="G118" s="46">
        <f>IF(AE118-$W$5&lt;0,1,AE118-$W$5)</f>
        <v>482</v>
      </c>
      <c r="H118" s="49">
        <f>IF(D118-F118&lt;0,1,IF(E118-G118&lt;0,-1,IF(D118-F118*2&lt;0,2,IF(E118-G118*2&lt;0,-2,IF(D118-F118*3&lt;0,3,IF(E118-G118*3&lt;0,-3,IF(D118-F118*4&lt;0,4,IF(E118-G118*4&lt;0,-4,-9))))))))</f>
        <v>2</v>
      </c>
      <c r="I118" s="46">
        <f>E118-(ROUNDUP(D118/F118,0)-1)*G118</f>
        <v>1237</v>
      </c>
      <c r="J118" s="46"/>
      <c r="K118" s="46"/>
      <c r="L118" s="46"/>
      <c r="M118" s="46"/>
      <c r="N118" s="46"/>
      <c r="O118" s="46"/>
      <c r="P118" s="46"/>
      <c r="Q118" s="52" t="s">
        <v>140</v>
      </c>
      <c r="R118" s="52">
        <v>4</v>
      </c>
      <c r="S118" s="52">
        <v>124</v>
      </c>
      <c r="T118" s="52">
        <v>135</v>
      </c>
      <c r="U118" s="52">
        <v>84</v>
      </c>
      <c r="V118" s="52">
        <v>36</v>
      </c>
      <c r="W118" s="52">
        <v>105</v>
      </c>
      <c r="X118" s="52">
        <f t="shared" si="32"/>
        <v>360</v>
      </c>
      <c r="Y118" s="54">
        <v>9</v>
      </c>
      <c r="Z118" s="54">
        <v>5.5892999999999997</v>
      </c>
      <c r="AA118" s="54">
        <v>2.3929</v>
      </c>
      <c r="AB118" s="54">
        <v>7</v>
      </c>
      <c r="AC118" s="54">
        <f t="shared" si="33"/>
        <v>23.982199999999999</v>
      </c>
      <c r="AD118" s="56">
        <f t="shared" si="38"/>
        <v>1269</v>
      </c>
      <c r="AE118" s="56">
        <f t="shared" si="39"/>
        <v>789</v>
      </c>
      <c r="AF118" s="56">
        <f t="shared" si="41"/>
        <v>270</v>
      </c>
      <c r="AG118" s="56">
        <f t="shared" si="37"/>
        <v>658</v>
      </c>
    </row>
    <row r="119" spans="1:33">
      <c r="A119" s="152"/>
      <c r="B119" s="46">
        <v>6</v>
      </c>
      <c r="C119" s="47" t="s">
        <v>177</v>
      </c>
      <c r="D119" s="46">
        <f t="shared" si="25"/>
        <v>2727</v>
      </c>
      <c r="E119" s="6">
        <f>X$3</f>
        <v>1430</v>
      </c>
      <c r="F119" s="46">
        <f>IF($X$4-AF119&lt;0,1,$X$4-AF119)</f>
        <v>468.4</v>
      </c>
      <c r="G119" s="46">
        <f>IF(AE119-$X$5&lt;0,1,AE119-$X$5)</f>
        <v>1</v>
      </c>
      <c r="H119" s="49">
        <f>IF(E119-G119&lt;0,-1,IF(D119-F119&lt;0,1,IF(E119-G119*2&lt;0,-2,IF(D119-F119*2&lt;0,2,IF(E119-G119*3&lt;0,-3,IF(D119-F119*3&lt;0,3,IF(E119-G119*4&lt;0,-4,-9)))))))</f>
        <v>-9</v>
      </c>
      <c r="I119" s="46">
        <f>E119-ROUNDUP(D119/F119,0)*G119</f>
        <v>1424</v>
      </c>
      <c r="J119" s="46"/>
      <c r="K119" s="46"/>
      <c r="L119" s="46"/>
      <c r="M119" s="46"/>
      <c r="N119" s="46"/>
      <c r="O119" s="46"/>
      <c r="P119" s="46"/>
      <c r="Q119" s="52" t="s">
        <v>131</v>
      </c>
      <c r="R119" s="52">
        <v>6</v>
      </c>
      <c r="S119" s="52">
        <v>184</v>
      </c>
      <c r="T119" s="52">
        <v>80</v>
      </c>
      <c r="U119" s="52">
        <v>30</v>
      </c>
      <c r="V119" s="52">
        <v>10</v>
      </c>
      <c r="W119" s="52">
        <v>50</v>
      </c>
      <c r="X119" s="52">
        <f t="shared" si="32"/>
        <v>170</v>
      </c>
      <c r="Y119" s="55">
        <v>22</v>
      </c>
      <c r="Z119" s="54">
        <v>5.0952000000000002</v>
      </c>
      <c r="AA119" s="55">
        <v>5.2857000000000003</v>
      </c>
      <c r="AB119" s="54">
        <v>8</v>
      </c>
      <c r="AC119" s="55">
        <f t="shared" si="33"/>
        <v>40.380899999999997</v>
      </c>
      <c r="AD119" s="57">
        <f t="shared" si="38"/>
        <v>2727</v>
      </c>
      <c r="AE119" s="56">
        <f t="shared" si="39"/>
        <v>649.5</v>
      </c>
      <c r="AF119" s="56">
        <f t="shared" si="41"/>
        <v>513.6</v>
      </c>
      <c r="AG119" s="56">
        <f t="shared" si="37"/>
        <v>682</v>
      </c>
    </row>
    <row r="120" spans="1:33">
      <c r="A120" s="152"/>
      <c r="B120" s="46">
        <v>7</v>
      </c>
      <c r="C120" s="46" t="s">
        <v>132</v>
      </c>
      <c r="D120" s="46">
        <f t="shared" si="25"/>
        <v>1485</v>
      </c>
      <c r="E120" s="6">
        <f>Y$3</f>
        <v>1719</v>
      </c>
      <c r="F120" s="46">
        <f>IF($Y$4-AF120&lt;0,1,$Y$4-AF120)</f>
        <v>716.8</v>
      </c>
      <c r="G120" s="46">
        <f>IF(AE120-$Y$5&lt;0,1,AE120-$Y$5)</f>
        <v>584</v>
      </c>
      <c r="H120" s="49">
        <f>IF(D120-F120&lt;0,1,IF(E120-G120&lt;0,-1,IF(D120-F120*2&lt;0,2,IF(E120-G120*2&lt;0,-2,IF(D120-F120*3&lt;0,3,IF(E120-G120*3&lt;0,-3,IF(D120-F120*4&lt;0,4,IF(E120-G120*4&lt;0,-4,-9))))))))</f>
        <v>3</v>
      </c>
      <c r="I120" s="46">
        <f>E120-(ROUNDUP(D120/F120,0)-1)*G120</f>
        <v>551</v>
      </c>
      <c r="J120" s="46"/>
      <c r="K120" s="46"/>
      <c r="L120" s="46"/>
      <c r="M120" s="46"/>
      <c r="N120" s="46"/>
      <c r="O120" s="46"/>
      <c r="P120" s="46"/>
      <c r="Q120" s="52" t="s">
        <v>50</v>
      </c>
      <c r="R120" s="52">
        <v>5</v>
      </c>
      <c r="S120" s="52">
        <v>164</v>
      </c>
      <c r="T120" s="52">
        <v>200</v>
      </c>
      <c r="U120" s="52">
        <v>120</v>
      </c>
      <c r="V120" s="52">
        <v>72</v>
      </c>
      <c r="W120" s="52">
        <v>300</v>
      </c>
      <c r="X120" s="52">
        <f t="shared" si="32"/>
        <v>692</v>
      </c>
      <c r="Y120" s="55">
        <v>10</v>
      </c>
      <c r="Z120" s="54">
        <v>6</v>
      </c>
      <c r="AA120" s="54">
        <v>3.6</v>
      </c>
      <c r="AB120" s="54">
        <v>10</v>
      </c>
      <c r="AC120" s="54">
        <f t="shared" si="33"/>
        <v>29.6</v>
      </c>
      <c r="AD120" s="56">
        <f t="shared" si="38"/>
        <v>1485</v>
      </c>
      <c r="AE120" s="56">
        <f t="shared" si="39"/>
        <v>891</v>
      </c>
      <c r="AF120" s="56">
        <f t="shared" si="41"/>
        <v>427.2</v>
      </c>
      <c r="AG120" s="56">
        <f t="shared" si="37"/>
        <v>1090</v>
      </c>
    </row>
    <row r="121" spans="1:33">
      <c r="A121" s="153"/>
      <c r="B121" s="46">
        <v>8</v>
      </c>
      <c r="C121" s="46" t="s">
        <v>122</v>
      </c>
      <c r="D121" s="46">
        <f t="shared" si="25"/>
        <v>1485</v>
      </c>
      <c r="E121" s="6">
        <f>Z$3</f>
        <v>1430</v>
      </c>
      <c r="F121" s="46">
        <f>IF($Z$4-AF121&lt;0,1,$Z$4-AF121)</f>
        <v>364</v>
      </c>
      <c r="G121" s="46">
        <f>IF(AE121-$Z$5&lt;0,1,AE121-$Z$5)</f>
        <v>1</v>
      </c>
      <c r="H121" s="49">
        <f>IF(E121-G121&lt;0,-1,IF(D121-F121&lt;0,1,IF(E121-G121*2&lt;0,-2,IF(D121-F121*2&lt;0,2,IF(E121-G121*3&lt;0,-3,IF(D121-F121*3&lt;0,3,IF(E121-G121*4&lt;0,-4,-9)))))))</f>
        <v>-9</v>
      </c>
      <c r="I121" s="46">
        <f>E121-ROUNDUP(D121/F121,0)*G121</f>
        <v>1425</v>
      </c>
      <c r="J121" s="46"/>
      <c r="K121" s="46"/>
      <c r="L121" s="46"/>
      <c r="M121" s="46"/>
      <c r="N121" s="46"/>
      <c r="O121" s="46"/>
      <c r="P121" s="46"/>
      <c r="Q121" s="52" t="s">
        <v>130</v>
      </c>
      <c r="R121" s="52">
        <v>6</v>
      </c>
      <c r="S121" s="52">
        <v>160</v>
      </c>
      <c r="T121" s="52">
        <v>200</v>
      </c>
      <c r="U121" s="52">
        <v>88</v>
      </c>
      <c r="V121" s="53">
        <v>104</v>
      </c>
      <c r="W121" s="52">
        <v>270</v>
      </c>
      <c r="X121" s="52">
        <f t="shared" si="32"/>
        <v>662</v>
      </c>
      <c r="Y121" s="55">
        <v>10</v>
      </c>
      <c r="Z121" s="54">
        <v>4.4000000000000004</v>
      </c>
      <c r="AA121" s="55">
        <v>5.2</v>
      </c>
      <c r="AB121" s="54">
        <v>10</v>
      </c>
      <c r="AC121" s="54">
        <f t="shared" si="33"/>
        <v>29.6</v>
      </c>
      <c r="AD121" s="56">
        <f t="shared" si="38"/>
        <v>1485</v>
      </c>
      <c r="AE121" s="56">
        <f t="shared" si="39"/>
        <v>654</v>
      </c>
      <c r="AF121" s="56">
        <f t="shared" si="41"/>
        <v>618</v>
      </c>
      <c r="AG121" s="56">
        <f t="shared" si="37"/>
        <v>1060</v>
      </c>
    </row>
    <row r="122" spans="1:33" ht="13.5" customHeight="1">
      <c r="A122" s="151" t="s">
        <v>182</v>
      </c>
      <c r="B122" s="46">
        <v>1</v>
      </c>
      <c r="C122" s="47" t="s">
        <v>182</v>
      </c>
      <c r="D122" s="46">
        <f t="shared" si="25"/>
        <v>1440</v>
      </c>
      <c r="E122" s="6">
        <f>S$3</f>
        <v>1833</v>
      </c>
      <c r="F122" s="46">
        <f>IF($S$4-AF122&lt;0,1,$S$4-AF122)</f>
        <v>1069.5</v>
      </c>
      <c r="G122" s="46">
        <f>IF(AE122-$S$5&lt;0,1,AE122-$S$5)</f>
        <v>495</v>
      </c>
      <c r="H122" s="49">
        <f>IF(D122-F122&lt;0,1,IF(E122-G122&lt;0,-1,IF(D122-F122*2&lt;0,2,IF(E122-G122*2&lt;0,-2,IF(D122-F122*3&lt;0,3,IF(E122-G122*3&lt;0,-3,IF(D122-F122*4&lt;0,4,IF(E122-G122*4&lt;0,-4,-9))))))))</f>
        <v>2</v>
      </c>
      <c r="I122" s="46">
        <f>E122-(ROUNDUP(D122/F122,0)-1)*G122</f>
        <v>1338</v>
      </c>
      <c r="J122" s="46"/>
      <c r="K122" s="46"/>
      <c r="L122" s="46"/>
      <c r="M122" s="46"/>
      <c r="N122" s="46"/>
      <c r="O122" s="46"/>
      <c r="P122" s="46"/>
      <c r="Q122" s="52" t="s">
        <v>60</v>
      </c>
      <c r="R122" s="52">
        <v>5</v>
      </c>
      <c r="S122" s="52">
        <v>176</v>
      </c>
      <c r="T122" s="52">
        <v>10</v>
      </c>
      <c r="U122" s="52">
        <v>10</v>
      </c>
      <c r="V122" s="52">
        <v>10</v>
      </c>
      <c r="W122" s="52">
        <v>0</v>
      </c>
      <c r="X122" s="52">
        <f t="shared" si="32"/>
        <v>30</v>
      </c>
      <c r="Y122" s="55">
        <v>10</v>
      </c>
      <c r="Z122" s="55">
        <v>7.0909000000000004</v>
      </c>
      <c r="AA122" s="54">
        <v>2.2955000000000001</v>
      </c>
      <c r="AB122" s="55">
        <v>21</v>
      </c>
      <c r="AC122" s="55">
        <f t="shared" si="33"/>
        <v>40.386400000000002</v>
      </c>
      <c r="AD122" s="56">
        <f t="shared" ref="AD122:AE129" si="42">ROUND(T122+Y122*($Q$3-1),0)*1.8</f>
        <v>1440</v>
      </c>
      <c r="AE122" s="57">
        <f t="shared" si="42"/>
        <v>1026</v>
      </c>
      <c r="AF122" s="56">
        <f>ROUND(V122+AA122*($Q$3-1),0)*1.5</f>
        <v>286.5</v>
      </c>
      <c r="AG122" s="56">
        <f t="shared" si="37"/>
        <v>1659</v>
      </c>
    </row>
    <row r="123" spans="1:33">
      <c r="A123" s="152"/>
      <c r="B123" s="46">
        <v>2</v>
      </c>
      <c r="C123" s="47" t="s">
        <v>139</v>
      </c>
      <c r="D123" s="46">
        <f t="shared" si="25"/>
        <v>3063.6</v>
      </c>
      <c r="E123" s="6">
        <f>T$3</f>
        <v>1797</v>
      </c>
      <c r="F123" s="46">
        <f>IF($T$4-AF123&lt;0,1,$T$4-AF123)</f>
        <v>418.4</v>
      </c>
      <c r="G123" s="46">
        <f>IF(AE123-$T$5&lt;0,1,AE123-$T$5)</f>
        <v>1</v>
      </c>
      <c r="H123" s="49">
        <f>IF(E123-G123&lt;0,-1,IF(D123-F123&lt;0,1,IF(E123-G123*2&lt;0,-2,IF(D123-F123*2&lt;0,2,IF(E123-G123*3&lt;0,-3,IF(D123-F123*3&lt;0,3,IF(E123-G123*4&lt;0,-4,-9)))))))</f>
        <v>-9</v>
      </c>
      <c r="I123" s="46">
        <f>E123-ROUNDUP(D123/F123,0)*G123</f>
        <v>1789</v>
      </c>
      <c r="J123" s="46"/>
      <c r="K123" s="46"/>
      <c r="L123" s="46"/>
      <c r="M123" s="46"/>
      <c r="N123" s="46"/>
      <c r="O123" s="46"/>
      <c r="P123" s="46"/>
      <c r="Q123" s="52" t="s">
        <v>153</v>
      </c>
      <c r="R123" s="52">
        <v>5</v>
      </c>
      <c r="S123" s="52">
        <v>128</v>
      </c>
      <c r="T123" s="53">
        <v>280</v>
      </c>
      <c r="U123" s="52">
        <v>52</v>
      </c>
      <c r="V123" s="52">
        <v>90</v>
      </c>
      <c r="W123" s="52">
        <v>0</v>
      </c>
      <c r="X123" s="52">
        <f t="shared" si="32"/>
        <v>422</v>
      </c>
      <c r="Y123" s="55">
        <v>18</v>
      </c>
      <c r="Z123" s="54">
        <v>0.5</v>
      </c>
      <c r="AA123" s="55">
        <v>6</v>
      </c>
      <c r="AB123" s="54"/>
      <c r="AC123" s="54">
        <f t="shared" si="33"/>
        <v>24.5</v>
      </c>
      <c r="AD123" s="57">
        <f t="shared" si="42"/>
        <v>3063.6</v>
      </c>
      <c r="AE123" s="56">
        <f t="shared" si="42"/>
        <v>165.6</v>
      </c>
      <c r="AF123" s="56">
        <f>ROUND(V123+AA123*($Q$3-1),0)*1.5*1.1</f>
        <v>930.6</v>
      </c>
      <c r="AG123" s="56">
        <f t="shared" si="37"/>
        <v>0</v>
      </c>
    </row>
    <row r="124" spans="1:33">
      <c r="A124" s="152"/>
      <c r="B124" s="46">
        <v>3</v>
      </c>
      <c r="C124" s="47" t="s">
        <v>18</v>
      </c>
      <c r="D124" s="46">
        <f t="shared" si="25"/>
        <v>1211.4000000000001</v>
      </c>
      <c r="E124" s="6">
        <f>U$3</f>
        <v>1361</v>
      </c>
      <c r="F124" s="46">
        <f>IF($U$4-AF124&lt;0,1,$U$4-AF124)</f>
        <v>915.5</v>
      </c>
      <c r="G124" s="46">
        <f>IF(AE124-$U$5&lt;0,1,AE124-$U$5)</f>
        <v>459.6</v>
      </c>
      <c r="H124" s="49">
        <f>IF(D124-F124&lt;0,1,IF(E124-G124&lt;0,-1,IF(D124-F124*2&lt;0,2,IF(E124-G124*2&lt;0,-2,IF(D124-F124*3&lt;0,3,IF(E124-G124*3&lt;0,-3,IF(D124-F124*4&lt;0,4,IF(E124-G124*4&lt;0,-4,-9))))))))</f>
        <v>2</v>
      </c>
      <c r="I124" s="46">
        <f>E124-(ROUNDUP(D124/F124,0)-1)*G124</f>
        <v>901.4</v>
      </c>
      <c r="J124" s="46"/>
      <c r="K124" s="46"/>
      <c r="L124" s="46"/>
      <c r="M124" s="46"/>
      <c r="N124" s="46"/>
      <c r="O124" s="46"/>
      <c r="P124" s="46"/>
      <c r="Q124" s="52" t="s">
        <v>19</v>
      </c>
      <c r="R124" s="52">
        <v>6</v>
      </c>
      <c r="S124" s="52">
        <v>132</v>
      </c>
      <c r="T124" s="52">
        <v>120</v>
      </c>
      <c r="U124" s="52">
        <v>112</v>
      </c>
      <c r="V124" s="52">
        <v>62</v>
      </c>
      <c r="W124" s="52">
        <v>210</v>
      </c>
      <c r="X124" s="52">
        <f t="shared" si="32"/>
        <v>504</v>
      </c>
      <c r="Y124" s="54">
        <v>7</v>
      </c>
      <c r="Z124" s="54">
        <v>5.5</v>
      </c>
      <c r="AA124" s="54">
        <v>3.1</v>
      </c>
      <c r="AB124" s="54">
        <v>9</v>
      </c>
      <c r="AC124" s="54">
        <f t="shared" si="33"/>
        <v>24.6</v>
      </c>
      <c r="AD124" s="56">
        <f t="shared" si="42"/>
        <v>1211.4000000000001</v>
      </c>
      <c r="AE124" s="56">
        <f t="shared" si="42"/>
        <v>984.6</v>
      </c>
      <c r="AF124" s="56">
        <f t="shared" ref="AF124:AF136" si="43">ROUND(V124+AA124*($Q$3-1),0)*1.5</f>
        <v>460.5</v>
      </c>
      <c r="AG124" s="56">
        <f t="shared" si="37"/>
        <v>921</v>
      </c>
    </row>
    <row r="125" spans="1:33">
      <c r="A125" s="152"/>
      <c r="B125" s="46">
        <v>4</v>
      </c>
      <c r="C125" s="47" t="s">
        <v>141</v>
      </c>
      <c r="D125" s="46">
        <f t="shared" si="25"/>
        <v>1692</v>
      </c>
      <c r="E125" s="6">
        <f>V$3</f>
        <v>1521</v>
      </c>
      <c r="F125" s="46">
        <f>IF($V$4-AF125&lt;0,1,$V$4-AF125)</f>
        <v>766.5</v>
      </c>
      <c r="G125" s="46">
        <f>IF(AE125-$V$5&lt;0,1,AE125-$V$5)</f>
        <v>24</v>
      </c>
      <c r="H125" s="49">
        <f>IF(E125-G125&lt;0,-1,IF(D125-F125&lt;0,1,IF(E125-G125*2&lt;0,-2,IF(D125-F125*2&lt;0,2,IF(E125-G125*3&lt;0,-3,IF(D125-F125*3&lt;0,3,IF(E125-G125*4&lt;0,-4,-9)))))))</f>
        <v>3</v>
      </c>
      <c r="I125" s="46">
        <f>E125-ROUNDUP(D125/F125,0)*G125</f>
        <v>1449</v>
      </c>
      <c r="J125" s="46"/>
      <c r="K125" s="46"/>
      <c r="L125" s="46"/>
      <c r="M125" s="46"/>
      <c r="N125" s="46"/>
      <c r="O125" s="46"/>
      <c r="P125" s="46"/>
      <c r="Q125" s="52" t="s">
        <v>54</v>
      </c>
      <c r="R125" s="52">
        <v>3</v>
      </c>
      <c r="S125" s="52">
        <v>124</v>
      </c>
      <c r="T125" s="52">
        <v>150</v>
      </c>
      <c r="U125" s="52">
        <v>75</v>
      </c>
      <c r="V125" s="52">
        <v>46</v>
      </c>
      <c r="W125" s="52">
        <v>90</v>
      </c>
      <c r="X125" s="52">
        <f t="shared" si="32"/>
        <v>361</v>
      </c>
      <c r="Y125" s="55">
        <v>10</v>
      </c>
      <c r="Z125" s="54">
        <v>5</v>
      </c>
      <c r="AA125" s="54">
        <v>3.1</v>
      </c>
      <c r="AB125" s="54">
        <v>6</v>
      </c>
      <c r="AC125" s="54">
        <f t="shared" si="33"/>
        <v>24.1</v>
      </c>
      <c r="AD125" s="57">
        <f t="shared" si="42"/>
        <v>1692</v>
      </c>
      <c r="AE125" s="56">
        <f t="shared" si="42"/>
        <v>846</v>
      </c>
      <c r="AF125" s="56">
        <f t="shared" si="43"/>
        <v>436.5</v>
      </c>
      <c r="AG125" s="56">
        <f t="shared" si="37"/>
        <v>564</v>
      </c>
    </row>
    <row r="126" spans="1:33">
      <c r="A126" s="152"/>
      <c r="B126" s="46">
        <v>5</v>
      </c>
      <c r="C126" s="47" t="s">
        <v>246</v>
      </c>
      <c r="D126" s="46">
        <f t="shared" si="25"/>
        <v>1353.6000000000001</v>
      </c>
      <c r="E126" s="6">
        <f>W$3</f>
        <v>1719</v>
      </c>
      <c r="F126" s="46">
        <f>IF($W$4-AF126&lt;0,1,$W$4-AF126)</f>
        <v>442</v>
      </c>
      <c r="G126" s="46">
        <f>IF(AE126-$W$5&lt;0,1,AE126-$W$5)</f>
        <v>535.4</v>
      </c>
      <c r="H126" s="49">
        <f>IF(D126-F126&lt;0,1,IF(E126-G126&lt;0,-1,IF(D126-F126*2&lt;0,2,IF(E126-G126*2&lt;0,-2,IF(D126-F126*3&lt;0,3,IF(E126-G126*3&lt;0,-3,IF(D126-F126*4&lt;0,4,IF(E126-G126*4&lt;0,-4,-9))))))))</f>
        <v>4</v>
      </c>
      <c r="I126" s="46">
        <f>E126-(ROUNDUP(D126/F126,0)-1)*G126</f>
        <v>112.80000000000018</v>
      </c>
      <c r="J126" s="46"/>
      <c r="K126" s="46"/>
      <c r="L126" s="46"/>
      <c r="M126" s="46"/>
      <c r="N126" s="46"/>
      <c r="O126" s="46"/>
      <c r="P126" s="46"/>
      <c r="Q126" s="52" t="s">
        <v>17</v>
      </c>
      <c r="R126" s="52">
        <v>5</v>
      </c>
      <c r="S126" s="52">
        <v>120</v>
      </c>
      <c r="T126" s="52">
        <v>120</v>
      </c>
      <c r="U126" s="52">
        <v>90</v>
      </c>
      <c r="V126" s="52">
        <v>90</v>
      </c>
      <c r="W126" s="52">
        <v>100</v>
      </c>
      <c r="X126" s="52">
        <f t="shared" si="32"/>
        <v>400</v>
      </c>
      <c r="Y126" s="54">
        <v>8</v>
      </c>
      <c r="Z126" s="54">
        <v>4.7872000000000003</v>
      </c>
      <c r="AA126" s="54">
        <v>4.7872000000000003</v>
      </c>
      <c r="AB126" s="54">
        <v>8</v>
      </c>
      <c r="AC126" s="55">
        <f t="shared" si="33"/>
        <v>25.574400000000001</v>
      </c>
      <c r="AD126" s="56">
        <f t="shared" si="42"/>
        <v>1353.6000000000001</v>
      </c>
      <c r="AE126" s="56">
        <f t="shared" si="42"/>
        <v>842.4</v>
      </c>
      <c r="AF126" s="57">
        <f t="shared" si="43"/>
        <v>702</v>
      </c>
      <c r="AG126" s="56">
        <f t="shared" si="37"/>
        <v>732</v>
      </c>
    </row>
    <row r="127" spans="1:33">
      <c r="A127" s="152"/>
      <c r="B127" s="46">
        <v>6</v>
      </c>
      <c r="C127" s="47" t="s">
        <v>23</v>
      </c>
      <c r="D127" s="46">
        <f t="shared" si="25"/>
        <v>1461.6000000000001</v>
      </c>
      <c r="E127" s="6">
        <f>X$3</f>
        <v>1430</v>
      </c>
      <c r="F127" s="46">
        <f>IF($X$4-AF127&lt;0,1,$X$4-AF127)</f>
        <v>527.5</v>
      </c>
      <c r="G127" s="46">
        <f>IF(AE127-$X$5&lt;0,1,AE127-$X$5)</f>
        <v>655</v>
      </c>
      <c r="H127" s="49">
        <f>IF(E127-G127&lt;0,-1,IF(D127-F127&lt;0,1,IF(E127-G127*2&lt;0,-2,IF(D127-F127*2&lt;0,2,IF(E127-G127*3&lt;0,-3,IF(D127-F127*3&lt;0,3,IF(E127-G127*4&lt;0,-4,-9)))))))</f>
        <v>-3</v>
      </c>
      <c r="I127" s="46">
        <f>E127-ROUNDUP(D127/F127,0)*G127</f>
        <v>-535</v>
      </c>
      <c r="J127" s="46"/>
      <c r="K127" s="46"/>
      <c r="L127" s="46"/>
      <c r="M127" s="46"/>
      <c r="N127" s="46"/>
      <c r="O127" s="46"/>
      <c r="P127" s="46"/>
      <c r="Q127" s="52" t="s">
        <v>188</v>
      </c>
      <c r="R127" s="52">
        <v>6</v>
      </c>
      <c r="S127" s="52">
        <v>172</v>
      </c>
      <c r="T127" s="52">
        <v>180</v>
      </c>
      <c r="U127" s="53">
        <v>180</v>
      </c>
      <c r="V127" s="52">
        <v>60</v>
      </c>
      <c r="W127" s="52">
        <v>300</v>
      </c>
      <c r="X127" s="53">
        <f t="shared" si="32"/>
        <v>720</v>
      </c>
      <c r="Y127" s="54">
        <v>8</v>
      </c>
      <c r="Z127" s="55">
        <v>7.8461999999999996</v>
      </c>
      <c r="AA127" s="54">
        <v>3.0769000000000002</v>
      </c>
      <c r="AB127" s="55">
        <v>12</v>
      </c>
      <c r="AC127" s="55">
        <f t="shared" si="33"/>
        <v>30.923099999999998</v>
      </c>
      <c r="AD127" s="56">
        <f t="shared" si="42"/>
        <v>1461.6000000000001</v>
      </c>
      <c r="AE127" s="57">
        <f t="shared" si="42"/>
        <v>1440</v>
      </c>
      <c r="AF127" s="56">
        <f t="shared" si="43"/>
        <v>454.5</v>
      </c>
      <c r="AG127" s="56">
        <f t="shared" si="37"/>
        <v>1248</v>
      </c>
    </row>
    <row r="128" spans="1:33">
      <c r="A128" s="152"/>
      <c r="B128" s="46">
        <v>7</v>
      </c>
      <c r="C128" s="47" t="s">
        <v>146</v>
      </c>
      <c r="D128" s="46">
        <f t="shared" si="25"/>
        <v>1425.6000000000001</v>
      </c>
      <c r="E128" s="40">
        <f>Y$3</f>
        <v>1719</v>
      </c>
      <c r="F128" s="46">
        <f>IF($Y$4-AF128&lt;0,1,$Y$4-AF128)</f>
        <v>758.5</v>
      </c>
      <c r="G128" s="46">
        <f>IF(AE128-$Y$5&lt;0,1,AE128-$Y$5)</f>
        <v>1386.8</v>
      </c>
      <c r="H128" s="49">
        <f>IF(D128-F128&lt;0,1,IF(E128-G128&lt;0,-1,IF(D128-F128*2&lt;0,2,IF(E128-G128*2&lt;0,-2,IF(D128-F128*3&lt;0,3,IF(E128-G128*3&lt;0,-3,IF(D128-F128*4&lt;0,4,IF(E128-G128*4&lt;0,-4,-9))))))))</f>
        <v>2</v>
      </c>
      <c r="I128" s="46">
        <f>E128-(ROUNDUP(D128/F128,0)-1)*G128</f>
        <v>332.20000000000005</v>
      </c>
      <c r="J128" s="46"/>
      <c r="K128" s="46"/>
      <c r="L128" s="46"/>
      <c r="M128" s="46"/>
      <c r="N128" s="46"/>
      <c r="O128" s="46"/>
      <c r="P128" s="46"/>
      <c r="Q128" s="52" t="s">
        <v>142</v>
      </c>
      <c r="R128" s="52">
        <v>6</v>
      </c>
      <c r="S128" s="52">
        <v>156</v>
      </c>
      <c r="T128" s="52">
        <v>160</v>
      </c>
      <c r="U128" s="53">
        <v>190</v>
      </c>
      <c r="V128" s="52">
        <v>52</v>
      </c>
      <c r="W128" s="52">
        <v>300</v>
      </c>
      <c r="X128" s="53">
        <f t="shared" si="32"/>
        <v>702</v>
      </c>
      <c r="Y128" s="54">
        <v>8</v>
      </c>
      <c r="Z128" s="55">
        <v>9.5</v>
      </c>
      <c r="AA128" s="54">
        <v>2.6</v>
      </c>
      <c r="AB128" s="54">
        <v>8</v>
      </c>
      <c r="AC128" s="54">
        <f t="shared" si="33"/>
        <v>28.1</v>
      </c>
      <c r="AD128" s="56">
        <f t="shared" si="42"/>
        <v>1425.6000000000001</v>
      </c>
      <c r="AE128" s="57">
        <f t="shared" si="42"/>
        <v>1693.8</v>
      </c>
      <c r="AF128" s="56">
        <f t="shared" si="43"/>
        <v>385.5</v>
      </c>
      <c r="AG128" s="56">
        <f t="shared" si="37"/>
        <v>932</v>
      </c>
    </row>
    <row r="129" spans="1:33">
      <c r="A129" s="153"/>
      <c r="B129" s="46">
        <v>8</v>
      </c>
      <c r="C129" s="47" t="s">
        <v>29</v>
      </c>
      <c r="D129" s="46">
        <f t="shared" si="25"/>
        <v>1782</v>
      </c>
      <c r="E129" s="6">
        <f>Z$3</f>
        <v>1430</v>
      </c>
      <c r="F129" s="46">
        <f>IF($Z$4-AF129&lt;0,1,$Z$4-AF129)</f>
        <v>610</v>
      </c>
      <c r="G129" s="46">
        <f>IF(AE129-$Z$5&lt;0,1,AE129-$Z$5)</f>
        <v>426.40000000000009</v>
      </c>
      <c r="H129" s="49">
        <f>IF(E129-G129&lt;0,-1,IF(D129-F129&lt;0,1,IF(E129-G129*2&lt;0,-2,IF(D129-F129*2&lt;0,2,IF(E129-G129*3&lt;0,-3,IF(D129-F129*3&lt;0,3,IF(E129-G129*4&lt;0,-4,-9)))))))</f>
        <v>3</v>
      </c>
      <c r="I129" s="46">
        <f>E129-ROUNDUP(D129/F129,0)*G129</f>
        <v>150.79999999999973</v>
      </c>
      <c r="J129" s="46"/>
      <c r="K129" s="46"/>
      <c r="L129" s="46"/>
      <c r="M129" s="46"/>
      <c r="N129" s="46"/>
      <c r="O129" s="46"/>
      <c r="P129" s="46"/>
      <c r="Q129" s="52" t="s">
        <v>54</v>
      </c>
      <c r="R129" s="52">
        <v>5</v>
      </c>
      <c r="S129" s="52">
        <v>164</v>
      </c>
      <c r="T129" s="52">
        <v>200</v>
      </c>
      <c r="U129" s="53">
        <v>136</v>
      </c>
      <c r="V129" s="52">
        <v>50</v>
      </c>
      <c r="W129" s="52">
        <v>360</v>
      </c>
      <c r="X129" s="53">
        <f t="shared" si="32"/>
        <v>746</v>
      </c>
      <c r="Y129" s="54">
        <v>10</v>
      </c>
      <c r="Z129" s="54">
        <v>6.8</v>
      </c>
      <c r="AA129" s="54">
        <v>2.5</v>
      </c>
      <c r="AB129" s="54">
        <v>10</v>
      </c>
      <c r="AC129" s="55">
        <f t="shared" si="33"/>
        <v>29.3</v>
      </c>
      <c r="AD129" s="56">
        <f t="shared" si="42"/>
        <v>1782</v>
      </c>
      <c r="AE129" s="56">
        <f t="shared" si="42"/>
        <v>1211.4000000000001</v>
      </c>
      <c r="AF129" s="56">
        <f t="shared" si="43"/>
        <v>372</v>
      </c>
      <c r="AG129" s="56">
        <f t="shared" si="37"/>
        <v>1150</v>
      </c>
    </row>
    <row r="130" spans="1:33" ht="13.5" customHeight="1">
      <c r="A130" s="151" t="s">
        <v>143</v>
      </c>
      <c r="B130" s="46">
        <v>1</v>
      </c>
      <c r="C130" s="46" t="s">
        <v>190</v>
      </c>
      <c r="D130" s="46">
        <f t="shared" si="25"/>
        <v>1535.4</v>
      </c>
      <c r="E130" s="48">
        <f>S$3</f>
        <v>1833</v>
      </c>
      <c r="F130" s="46">
        <f>IF($S$4-AF130&lt;0,1,$S$4-AF130)</f>
        <v>801</v>
      </c>
      <c r="G130" s="46">
        <f>IF(AE130-$S$5&lt;0,1,AE130-$S$5)</f>
        <v>393</v>
      </c>
      <c r="H130" s="49">
        <f>IF(D130-F130&lt;0,1,IF(E130-G130&lt;0,-1,IF(D130-F130*2&lt;0,2,IF(E130-G130*2&lt;0,-2,IF(D130-F130*3&lt;0,3,IF(E130-G130*3&lt;0,-3,IF(D130-F130*4&lt;0,4,IF(E130-G130*4&lt;0,-4,-9))))))))</f>
        <v>2</v>
      </c>
      <c r="I130" s="46">
        <f>E130-(ROUNDUP(D130/F130,0)-1)*G130</f>
        <v>1440</v>
      </c>
      <c r="J130" s="46"/>
      <c r="K130" s="46"/>
      <c r="L130" s="46"/>
      <c r="M130" s="46"/>
      <c r="N130" s="46"/>
      <c r="O130" s="46"/>
      <c r="P130" s="46"/>
      <c r="Q130" s="52" t="s">
        <v>22</v>
      </c>
      <c r="R130" s="52">
        <v>6</v>
      </c>
      <c r="S130" s="52">
        <v>156</v>
      </c>
      <c r="T130" s="53">
        <v>300</v>
      </c>
      <c r="U130" s="52">
        <v>118</v>
      </c>
      <c r="V130" s="52">
        <v>70</v>
      </c>
      <c r="W130" s="53">
        <v>380</v>
      </c>
      <c r="X130" s="53">
        <f t="shared" si="32"/>
        <v>868</v>
      </c>
      <c r="Y130" s="54">
        <v>7</v>
      </c>
      <c r="Z130" s="54">
        <v>6.3</v>
      </c>
      <c r="AA130" s="54">
        <v>3.8</v>
      </c>
      <c r="AB130" s="55">
        <v>12</v>
      </c>
      <c r="AC130" s="54">
        <f t="shared" si="33"/>
        <v>29.1</v>
      </c>
      <c r="AD130" s="56">
        <f t="shared" ref="AD130:AD136" si="44">ROUND(T130+Y130*($Q$3-1),0)*1.8</f>
        <v>1535.4</v>
      </c>
      <c r="AE130" s="56">
        <f t="shared" ref="AE130:AE136" si="45">ROUND(U130+Z130*($Q$3-1),0)*1.5</f>
        <v>924</v>
      </c>
      <c r="AF130" s="56">
        <f t="shared" si="43"/>
        <v>555</v>
      </c>
      <c r="AG130" s="56">
        <f t="shared" si="37"/>
        <v>1328</v>
      </c>
    </row>
    <row r="131" spans="1:33">
      <c r="A131" s="152"/>
      <c r="B131" s="46">
        <v>2</v>
      </c>
      <c r="C131" s="46" t="s">
        <v>48</v>
      </c>
      <c r="D131" s="46">
        <f t="shared" si="25"/>
        <v>1353.6000000000001</v>
      </c>
      <c r="E131" s="48">
        <f>T$3</f>
        <v>1797</v>
      </c>
      <c r="F131" s="46">
        <f>IF($T$4-AF131&lt;0,1,$T$4-AF131)</f>
        <v>884</v>
      </c>
      <c r="G131" s="46">
        <f>IF(AE131-$T$5&lt;0,1,AE131-$T$5)</f>
        <v>1</v>
      </c>
      <c r="H131" s="49">
        <f>IF(E131-G131&lt;0,-1,IF(D131-F131&lt;0,1,IF(E131-G131*2&lt;0,-2,IF(D131-F131*2&lt;0,2,IF(E131-G131*3&lt;0,-3,IF(D131-F131*3&lt;0,3,IF(E131-G131*4&lt;0,-4,-9)))))))</f>
        <v>2</v>
      </c>
      <c r="I131" s="46">
        <f>E131-ROUNDUP(D131/F131,0)*G131</f>
        <v>1795</v>
      </c>
      <c r="J131" s="46"/>
      <c r="K131" s="46"/>
      <c r="L131" s="46"/>
      <c r="M131" s="46"/>
      <c r="N131" s="46"/>
      <c r="O131" s="46"/>
      <c r="P131" s="46"/>
      <c r="Q131" s="52" t="s">
        <v>28</v>
      </c>
      <c r="R131" s="52">
        <v>5</v>
      </c>
      <c r="S131" s="52">
        <v>120</v>
      </c>
      <c r="T131" s="52">
        <v>120</v>
      </c>
      <c r="U131" s="52">
        <v>72</v>
      </c>
      <c r="V131" s="52">
        <v>49</v>
      </c>
      <c r="W131" s="52">
        <v>105</v>
      </c>
      <c r="X131" s="52">
        <f t="shared" si="32"/>
        <v>346</v>
      </c>
      <c r="Y131" s="54">
        <v>8</v>
      </c>
      <c r="Z131" s="54">
        <v>4.8</v>
      </c>
      <c r="AA131" s="54">
        <v>3.3</v>
      </c>
      <c r="AB131" s="54">
        <v>7</v>
      </c>
      <c r="AC131" s="54">
        <f t="shared" si="33"/>
        <v>23.1</v>
      </c>
      <c r="AD131" s="56">
        <f t="shared" si="44"/>
        <v>1353.6000000000001</v>
      </c>
      <c r="AE131" s="56">
        <f t="shared" si="45"/>
        <v>676.5</v>
      </c>
      <c r="AF131" s="56">
        <f t="shared" si="43"/>
        <v>465</v>
      </c>
      <c r="AG131" s="56">
        <f t="shared" si="37"/>
        <v>658</v>
      </c>
    </row>
    <row r="132" spans="1:33">
      <c r="A132" s="152"/>
      <c r="B132" s="46">
        <v>3</v>
      </c>
      <c r="C132" s="46" t="s">
        <v>144</v>
      </c>
      <c r="D132" s="46">
        <f t="shared" si="25"/>
        <v>1603.8</v>
      </c>
      <c r="E132" s="48">
        <f>U$3</f>
        <v>1361</v>
      </c>
      <c r="F132" s="46">
        <f>IF($U$4-AF132&lt;0,1,$U$4-AF132)</f>
        <v>1064</v>
      </c>
      <c r="G132" s="46">
        <f>IF(AE132-$U$5&lt;0,1,AE132-$U$5)</f>
        <v>444</v>
      </c>
      <c r="H132" s="49">
        <f>IF(D132-F132&lt;0,1,IF(E132-G132&lt;0,-1,IF(D132-F132*2&lt;0,2,IF(E132-G132*2&lt;0,-2,IF(D132-F132*3&lt;0,3,IF(E132-G132*3&lt;0,-3,IF(D132-F132*4&lt;0,4,IF(E132-G132*4&lt;0,-4,-9))))))))</f>
        <v>2</v>
      </c>
      <c r="I132" s="46">
        <f>E132-(ROUNDUP(D132/F132,0)-1)*G132</f>
        <v>917</v>
      </c>
      <c r="J132" s="46"/>
      <c r="K132" s="46"/>
      <c r="L132" s="46"/>
      <c r="M132" s="46"/>
      <c r="N132" s="46"/>
      <c r="O132" s="46"/>
      <c r="P132" s="46"/>
      <c r="Q132" s="52" t="s">
        <v>125</v>
      </c>
      <c r="R132" s="52">
        <v>6</v>
      </c>
      <c r="S132" s="52">
        <v>132</v>
      </c>
      <c r="T132" s="52">
        <v>180</v>
      </c>
      <c r="U132" s="52">
        <v>132</v>
      </c>
      <c r="V132" s="52">
        <v>42</v>
      </c>
      <c r="W132" s="52">
        <v>150</v>
      </c>
      <c r="X132" s="52">
        <f t="shared" si="32"/>
        <v>504</v>
      </c>
      <c r="Y132" s="54">
        <v>9</v>
      </c>
      <c r="Z132" s="55">
        <v>6.5</v>
      </c>
      <c r="AA132" s="54">
        <v>2.1</v>
      </c>
      <c r="AB132" s="54">
        <v>7</v>
      </c>
      <c r="AC132" s="54">
        <f t="shared" si="33"/>
        <v>24.6</v>
      </c>
      <c r="AD132" s="56">
        <f t="shared" si="44"/>
        <v>1603.8</v>
      </c>
      <c r="AE132" s="56">
        <f t="shared" si="45"/>
        <v>969</v>
      </c>
      <c r="AF132" s="56">
        <f t="shared" si="43"/>
        <v>312</v>
      </c>
      <c r="AG132" s="56">
        <f t="shared" si="37"/>
        <v>703</v>
      </c>
    </row>
    <row r="133" spans="1:33">
      <c r="A133" s="152"/>
      <c r="B133" s="46">
        <v>4</v>
      </c>
      <c r="C133" s="46" t="s">
        <v>129</v>
      </c>
      <c r="D133" s="46">
        <f t="shared" si="25"/>
        <v>1425.6000000000001</v>
      </c>
      <c r="E133" s="48">
        <f>V$3</f>
        <v>1521</v>
      </c>
      <c r="F133" s="46">
        <f>IF($V$4-AF133&lt;0,1,$V$4-AF133)</f>
        <v>700.5</v>
      </c>
      <c r="G133" s="46">
        <f>IF(AE133-$V$5&lt;0,1,AE133-$V$5)</f>
        <v>1</v>
      </c>
      <c r="H133" s="49">
        <f>IF(E133-G133&lt;0,-1,IF(D133-F133&lt;0,1,IF(E133-G133*2&lt;0,-2,IF(D133-F133*2&lt;0,2,IF(E133-G133*3&lt;0,-3,IF(D133-F133*3&lt;0,3,IF(E133-G133*4&lt;0,-4,-9)))))))</f>
        <v>3</v>
      </c>
      <c r="I133" s="46">
        <f>E133-ROUNDUP(D133/F133,0)*G133</f>
        <v>1518</v>
      </c>
      <c r="J133" s="46"/>
      <c r="K133" s="46"/>
      <c r="L133" s="46"/>
      <c r="M133" s="46"/>
      <c r="N133" s="46"/>
      <c r="O133" s="46"/>
      <c r="P133" s="46"/>
      <c r="Q133" s="52" t="s">
        <v>50</v>
      </c>
      <c r="R133" s="52">
        <v>5</v>
      </c>
      <c r="S133" s="52">
        <v>112</v>
      </c>
      <c r="T133" s="52">
        <v>160</v>
      </c>
      <c r="U133" s="52">
        <v>80</v>
      </c>
      <c r="V133" s="52">
        <v>90</v>
      </c>
      <c r="W133" s="52">
        <v>100</v>
      </c>
      <c r="X133" s="52">
        <f t="shared" si="32"/>
        <v>430</v>
      </c>
      <c r="Y133" s="54">
        <v>8</v>
      </c>
      <c r="Z133" s="54">
        <v>5.0999999999999996</v>
      </c>
      <c r="AA133" s="54">
        <v>3.1</v>
      </c>
      <c r="AB133" s="54">
        <v>7</v>
      </c>
      <c r="AC133" s="54">
        <f t="shared" si="33"/>
        <v>23.2</v>
      </c>
      <c r="AD133" s="56">
        <f t="shared" si="44"/>
        <v>1425.6000000000001</v>
      </c>
      <c r="AE133" s="56">
        <f t="shared" si="45"/>
        <v>724.5</v>
      </c>
      <c r="AF133" s="56">
        <f t="shared" si="43"/>
        <v>502.5</v>
      </c>
      <c r="AG133" s="56">
        <f t="shared" si="37"/>
        <v>653</v>
      </c>
    </row>
    <row r="134" spans="1:33">
      <c r="A134" s="152"/>
      <c r="B134" s="46">
        <v>5</v>
      </c>
      <c r="C134" s="46" t="s">
        <v>134</v>
      </c>
      <c r="D134" s="46">
        <f t="shared" si="25"/>
        <v>1522.8</v>
      </c>
      <c r="E134" s="48">
        <f>W$3</f>
        <v>1719</v>
      </c>
      <c r="F134" s="46">
        <f>IF($W$4-AF134&lt;0,1,$W$4-AF134)</f>
        <v>862</v>
      </c>
      <c r="G134" s="46">
        <f>IF(AE134-$W$5&lt;0,1,AE134-$W$5)</f>
        <v>557</v>
      </c>
      <c r="H134" s="49">
        <f>IF(D134-F134&lt;0,1,IF(E134-G134&lt;0,-1,IF(D134-F134*2&lt;0,2,IF(E134-G134*2&lt;0,-2,IF(D134-F134*3&lt;0,3,IF(E134-G134*3&lt;0,-3,IF(D134-F134*4&lt;0,4,IF(E134-G134*4&lt;0,-4,-9))))))))</f>
        <v>2</v>
      </c>
      <c r="I134" s="46">
        <f>E134-(ROUNDUP(D134/F134,0)-1)*G134</f>
        <v>1162</v>
      </c>
      <c r="J134" s="46"/>
      <c r="K134" s="46"/>
      <c r="L134" s="46"/>
      <c r="M134" s="46"/>
      <c r="N134" s="46"/>
      <c r="O134" s="46"/>
      <c r="P134" s="46"/>
      <c r="Q134" s="52" t="s">
        <v>135</v>
      </c>
      <c r="R134" s="52">
        <v>4</v>
      </c>
      <c r="S134" s="52">
        <v>124</v>
      </c>
      <c r="T134" s="52">
        <v>135</v>
      </c>
      <c r="U134" s="52">
        <v>93</v>
      </c>
      <c r="V134" s="52">
        <v>30</v>
      </c>
      <c r="W134" s="52">
        <v>105</v>
      </c>
      <c r="X134" s="52">
        <f t="shared" si="32"/>
        <v>363</v>
      </c>
      <c r="Y134" s="54">
        <v>9</v>
      </c>
      <c r="Z134" s="54">
        <v>6.1111000000000004</v>
      </c>
      <c r="AA134" s="54">
        <v>2</v>
      </c>
      <c r="AB134" s="54">
        <v>7</v>
      </c>
      <c r="AC134" s="54">
        <f t="shared" si="33"/>
        <v>24.1111</v>
      </c>
      <c r="AD134" s="56">
        <f t="shared" si="44"/>
        <v>1522.8</v>
      </c>
      <c r="AE134" s="56">
        <f t="shared" si="45"/>
        <v>864</v>
      </c>
      <c r="AF134" s="56">
        <f t="shared" si="43"/>
        <v>282</v>
      </c>
      <c r="AG134" s="56">
        <f t="shared" si="37"/>
        <v>658</v>
      </c>
    </row>
    <row r="135" spans="1:33">
      <c r="A135" s="152"/>
      <c r="B135" s="46">
        <v>6</v>
      </c>
      <c r="C135" s="46" t="s">
        <v>52</v>
      </c>
      <c r="D135" s="46">
        <f t="shared" si="25"/>
        <v>1782</v>
      </c>
      <c r="E135" s="48">
        <f>X$3</f>
        <v>1430</v>
      </c>
      <c r="F135" s="46">
        <f>IF($X$4-AF135&lt;0,1,$X$4-AF135)</f>
        <v>506.5</v>
      </c>
      <c r="G135" s="46">
        <f>IF(AE135-$X$5&lt;0,1,AE135-$X$5)</f>
        <v>164.5</v>
      </c>
      <c r="H135" s="49">
        <f>IF(E135-G135&lt;0,-1,IF(D135-F135&lt;0,1,IF(E135-G135*2&lt;0,-2,IF(D135-F135*2&lt;0,2,IF(E135-G135*3&lt;0,-3,IF(D135-F135*3&lt;0,3,IF(E135-G135*4&lt;0,-4,-9)))))))</f>
        <v>-9</v>
      </c>
      <c r="I135" s="46">
        <f>E135-ROUNDUP(D135/F135,0)*G135</f>
        <v>772</v>
      </c>
      <c r="J135" s="46"/>
      <c r="K135" s="46"/>
      <c r="L135" s="46"/>
      <c r="M135" s="46"/>
      <c r="N135" s="46"/>
      <c r="O135" s="46"/>
      <c r="P135" s="46"/>
      <c r="Q135" s="52" t="s">
        <v>178</v>
      </c>
      <c r="R135" s="52">
        <v>6</v>
      </c>
      <c r="S135" s="52">
        <v>164</v>
      </c>
      <c r="T135" s="52">
        <v>200</v>
      </c>
      <c r="U135" s="52">
        <v>128</v>
      </c>
      <c r="V135" s="52">
        <v>64</v>
      </c>
      <c r="W135" s="52">
        <v>300</v>
      </c>
      <c r="X135" s="52">
        <f t="shared" si="32"/>
        <v>692</v>
      </c>
      <c r="Y135" s="55">
        <v>10</v>
      </c>
      <c r="Z135" s="54">
        <v>6.3929</v>
      </c>
      <c r="AA135" s="54">
        <v>3.1964000000000001</v>
      </c>
      <c r="AB135" s="54">
        <v>10</v>
      </c>
      <c r="AC135" s="54">
        <f t="shared" si="33"/>
        <v>29.589300000000001</v>
      </c>
      <c r="AD135" s="57">
        <f t="shared" si="44"/>
        <v>1782</v>
      </c>
      <c r="AE135" s="56">
        <f t="shared" si="45"/>
        <v>949.5</v>
      </c>
      <c r="AF135" s="56">
        <f t="shared" si="43"/>
        <v>475.5</v>
      </c>
      <c r="AG135" s="56">
        <f t="shared" si="37"/>
        <v>1090</v>
      </c>
    </row>
    <row r="136" spans="1:33">
      <c r="A136" s="152"/>
      <c r="B136" s="46">
        <v>7</v>
      </c>
      <c r="C136" s="46" t="s">
        <v>182</v>
      </c>
      <c r="D136" s="46">
        <f t="shared" si="25"/>
        <v>1440</v>
      </c>
      <c r="E136" s="48">
        <f>Y$3</f>
        <v>1719</v>
      </c>
      <c r="F136" s="46">
        <f>IF($Y$4-AF136&lt;0,1,$Y$4-AF136)</f>
        <v>857.5</v>
      </c>
      <c r="G136" s="46">
        <f>IF(AE136-$Y$5&lt;0,1,AE136-$Y$5)</f>
        <v>548</v>
      </c>
      <c r="H136" s="49">
        <f>IF(D136-F136&lt;0,1,IF(E136-G136&lt;0,-1,IF(D136-F136*2&lt;0,2,IF(E136-G136*2&lt;0,-2,IF(D136-F136*3&lt;0,3,IF(E136-G136*3&lt;0,-3,IF(D136-F136*4&lt;0,4,IF(E136-G136*4&lt;0,-4,-9))))))))</f>
        <v>2</v>
      </c>
      <c r="I136" s="46">
        <f>E136-(ROUNDUP(D136/F136,0)-1)*G136</f>
        <v>1171</v>
      </c>
      <c r="J136" s="46"/>
      <c r="K136" s="46"/>
      <c r="L136" s="46"/>
      <c r="M136" s="46"/>
      <c r="N136" s="46"/>
      <c r="O136" s="46"/>
      <c r="P136" s="46"/>
      <c r="Q136" s="52" t="s">
        <v>60</v>
      </c>
      <c r="R136" s="52">
        <v>5</v>
      </c>
      <c r="S136" s="52">
        <v>176</v>
      </c>
      <c r="T136" s="52">
        <v>10</v>
      </c>
      <c r="U136" s="52">
        <v>10</v>
      </c>
      <c r="V136" s="52">
        <v>10</v>
      </c>
      <c r="W136" s="52">
        <v>0</v>
      </c>
      <c r="X136" s="52">
        <f t="shared" si="32"/>
        <v>30</v>
      </c>
      <c r="Y136" s="55">
        <v>10</v>
      </c>
      <c r="Z136" s="55">
        <v>7.0909000000000004</v>
      </c>
      <c r="AA136" s="54">
        <v>2.2955000000000001</v>
      </c>
      <c r="AB136" s="55">
        <v>21</v>
      </c>
      <c r="AC136" s="55">
        <f t="shared" si="33"/>
        <v>40.386400000000002</v>
      </c>
      <c r="AD136" s="57">
        <f t="shared" si="44"/>
        <v>1440</v>
      </c>
      <c r="AE136" s="57">
        <f t="shared" si="45"/>
        <v>855</v>
      </c>
      <c r="AF136" s="56">
        <f t="shared" si="43"/>
        <v>286.5</v>
      </c>
      <c r="AG136" s="56">
        <f t="shared" si="37"/>
        <v>1659</v>
      </c>
    </row>
    <row r="137" spans="1:33">
      <c r="A137" s="153"/>
      <c r="B137" s="46"/>
      <c r="C137" s="46"/>
      <c r="D137" s="46">
        <f t="shared" si="25"/>
        <v>0</v>
      </c>
      <c r="E137" s="48">
        <f>Z$3</f>
        <v>1430</v>
      </c>
      <c r="F137" s="46">
        <f>IF($Z$4-AF137&lt;0,1,$Z$4-AF137)</f>
        <v>982</v>
      </c>
      <c r="G137" s="46">
        <f>IF(AE137-$Z$5&lt;0,1,AE137-$Z$5)</f>
        <v>1</v>
      </c>
      <c r="H137" s="49">
        <f>IF(E137-G137&lt;0,-1,IF(D137-F137&lt;0,1,IF(E137-G137*2&lt;0,-2,IF(D137-F137*2&lt;0,2,IF(E137-G137*3&lt;0,-3,IF(D137-F137*3&lt;0,3,IF(E137-G137*4&lt;0,-4,-9)))))))</f>
        <v>1</v>
      </c>
      <c r="I137" s="46">
        <f>E137-ROUNDUP(D137/F137,0)*G137</f>
        <v>1430</v>
      </c>
      <c r="J137" s="46"/>
      <c r="K137" s="46"/>
      <c r="L137" s="46"/>
      <c r="M137" s="46"/>
      <c r="N137" s="46"/>
      <c r="O137" s="46"/>
      <c r="P137" s="46"/>
      <c r="Q137" s="52"/>
      <c r="R137" s="52"/>
      <c r="S137" s="52"/>
      <c r="T137" s="52"/>
      <c r="U137" s="52"/>
      <c r="V137" s="52"/>
      <c r="W137" s="52"/>
      <c r="X137" s="52"/>
      <c r="Y137" s="55"/>
      <c r="Z137" s="55"/>
      <c r="AA137" s="54"/>
      <c r="AB137" s="55"/>
      <c r="AC137" s="55"/>
      <c r="AD137" s="57"/>
      <c r="AE137" s="57"/>
      <c r="AF137" s="56"/>
      <c r="AG137" s="56"/>
    </row>
    <row r="138" spans="1:33" ht="13.5" customHeight="1">
      <c r="A138" s="151" t="s">
        <v>104</v>
      </c>
      <c r="B138" s="6">
        <v>1</v>
      </c>
      <c r="C138" s="6" t="s">
        <v>184</v>
      </c>
      <c r="D138" s="6">
        <f t="shared" ref="D138:D201" si="46">AD138</f>
        <v>1279.5</v>
      </c>
      <c r="E138" s="6">
        <f>S$3</f>
        <v>1833</v>
      </c>
      <c r="F138" s="46">
        <f>IF($S$4-AF138&lt;0,1,$S$4-AF138)</f>
        <v>912</v>
      </c>
      <c r="G138" s="46">
        <f>IF(AE138-$S$5&lt;0,1,AE138-$S$5)</f>
        <v>577.79999999999995</v>
      </c>
      <c r="H138" s="49">
        <f>IF(D138-F138&lt;0,1,IF(E138-G138&lt;0,-1,IF(D138-F138*2&lt;0,2,IF(E138-G138*2&lt;0,-2,IF(D138-F138*3&lt;0,3,IF(E138-G138*3&lt;0,-3,IF(D138-F138*4&lt;0,4,IF(E138-G138*4&lt;0,-4,-9))))))))</f>
        <v>2</v>
      </c>
      <c r="I138" s="46">
        <f>E138-(ROUNDUP(D138/F138,0)-1)*G138</f>
        <v>1255.2</v>
      </c>
      <c r="J138" s="46"/>
      <c r="K138" s="46"/>
      <c r="L138" s="46"/>
      <c r="M138" s="46"/>
      <c r="N138" s="46"/>
      <c r="O138" s="46"/>
      <c r="P138" s="46"/>
      <c r="Q138" s="59" t="s">
        <v>22</v>
      </c>
      <c r="R138" s="59">
        <v>6</v>
      </c>
      <c r="S138" s="59">
        <v>156</v>
      </c>
      <c r="T138" s="60">
        <v>300</v>
      </c>
      <c r="U138" s="59">
        <v>118</v>
      </c>
      <c r="V138" s="59">
        <v>70</v>
      </c>
      <c r="W138" s="60">
        <v>380</v>
      </c>
      <c r="X138" s="60">
        <f t="shared" ref="X138:X144" si="47">W138+V138+U138+T138</f>
        <v>868</v>
      </c>
      <c r="Y138" s="54">
        <v>7</v>
      </c>
      <c r="Z138" s="54">
        <v>6.3</v>
      </c>
      <c r="AA138" s="54">
        <v>3.8</v>
      </c>
      <c r="AB138" s="55">
        <v>12</v>
      </c>
      <c r="AC138" s="54">
        <f t="shared" ref="AC138:AC144" si="48">AB138+AA138+Z138+Y138</f>
        <v>29.1</v>
      </c>
      <c r="AD138" s="61">
        <f t="shared" ref="AD138:AD144" si="49">ROUND(T138+Y138*($Q$3-1),0)*1.5</f>
        <v>1279.5</v>
      </c>
      <c r="AE138" s="61">
        <f t="shared" ref="AE138:AE144" si="50">ROUND(U138+Z138*($Q$3-1),0)*1.8</f>
        <v>1108.8</v>
      </c>
      <c r="AF138" s="61">
        <f t="shared" ref="AF138:AF144" si="51">ROUND(V138+AA138*($Q$3-1),0)*1.2</f>
        <v>444</v>
      </c>
      <c r="AG138" s="61">
        <f t="shared" ref="AG138:AG144" si="52">ROUND(W138+AB138*($Q$3-1),0)</f>
        <v>1328</v>
      </c>
    </row>
    <row r="139" spans="1:33">
      <c r="A139" s="152"/>
      <c r="B139" s="6">
        <v>2</v>
      </c>
      <c r="C139" s="6" t="s">
        <v>145</v>
      </c>
      <c r="D139" s="6">
        <f t="shared" si="46"/>
        <v>1128</v>
      </c>
      <c r="E139" s="6">
        <f>T$3</f>
        <v>1797</v>
      </c>
      <c r="F139" s="46">
        <f>IF($T$4-AF139&lt;0,1,$T$4-AF139)</f>
        <v>965</v>
      </c>
      <c r="G139" s="46">
        <f>IF(AE139-$T$5&lt;0,1,AE139-$T$5)</f>
        <v>1</v>
      </c>
      <c r="H139" s="49">
        <f>IF(E139-G139&lt;0,-1,IF(D139-F139&lt;0,1,IF(E139-G139*2&lt;0,-2,IF(D139-F139*2&lt;0,2,IF(E139-G139*3&lt;0,-3,IF(D139-F139*3&lt;0,3,IF(E139-G139*4&lt;0,-4,-9)))))))</f>
        <v>2</v>
      </c>
      <c r="I139" s="46">
        <f>E139-ROUNDUP(D139/F139,0)*G139</f>
        <v>1795</v>
      </c>
      <c r="J139" s="46"/>
      <c r="K139" s="46"/>
      <c r="L139" s="46"/>
      <c r="M139" s="46"/>
      <c r="N139" s="46"/>
      <c r="O139" s="46"/>
      <c r="P139" s="46"/>
      <c r="Q139" s="59" t="s">
        <v>54</v>
      </c>
      <c r="R139" s="59">
        <v>4</v>
      </c>
      <c r="S139" s="59">
        <v>116</v>
      </c>
      <c r="T139" s="59">
        <v>120</v>
      </c>
      <c r="U139" s="59">
        <v>88</v>
      </c>
      <c r="V139" s="59">
        <v>51</v>
      </c>
      <c r="W139" s="59">
        <v>75</v>
      </c>
      <c r="X139" s="59">
        <f t="shared" si="47"/>
        <v>334</v>
      </c>
      <c r="Y139" s="54">
        <v>8</v>
      </c>
      <c r="Z139" s="54">
        <v>5.9</v>
      </c>
      <c r="AA139" s="54">
        <v>3.4</v>
      </c>
      <c r="AB139" s="54">
        <v>5</v>
      </c>
      <c r="AC139" s="54">
        <f t="shared" si="48"/>
        <v>22.3</v>
      </c>
      <c r="AD139" s="61">
        <f t="shared" si="49"/>
        <v>1128</v>
      </c>
      <c r="AE139" s="61">
        <f t="shared" si="50"/>
        <v>997.2</v>
      </c>
      <c r="AF139" s="61">
        <f t="shared" si="51"/>
        <v>384</v>
      </c>
      <c r="AG139" s="61">
        <f t="shared" si="52"/>
        <v>470</v>
      </c>
    </row>
    <row r="140" spans="1:33">
      <c r="A140" s="152"/>
      <c r="B140" s="6">
        <v>3</v>
      </c>
      <c r="C140" s="6" t="s">
        <v>6</v>
      </c>
      <c r="D140" s="6">
        <f t="shared" si="46"/>
        <v>1009.5</v>
      </c>
      <c r="E140" s="6">
        <f>U$3</f>
        <v>1361</v>
      </c>
      <c r="F140" s="46">
        <f>IF($U$4-AF140&lt;0,1,$U$4-AF140)</f>
        <v>836</v>
      </c>
      <c r="G140" s="46">
        <f>IF(AE140-$U$5&lt;0,1,AE140-$U$5)</f>
        <v>285</v>
      </c>
      <c r="H140" s="49">
        <f>IF(D140-F140&lt;0,1,IF(E140-G140&lt;0,-1,IF(D140-F140*2&lt;0,2,IF(E140-G140*2&lt;0,-2,IF(D140-F140*3&lt;0,3,IF(E140-G140*3&lt;0,-3,IF(D140-F140*4&lt;0,4,IF(E140-G140*4&lt;0,-4,-9))))))))</f>
        <v>2</v>
      </c>
      <c r="I140" s="46">
        <f>E140-(ROUNDUP(D140/F140,0)-1)*G140</f>
        <v>1076</v>
      </c>
      <c r="J140" s="46"/>
      <c r="K140" s="46"/>
      <c r="L140" s="46"/>
      <c r="M140" s="46"/>
      <c r="N140" s="46"/>
      <c r="O140" s="46"/>
      <c r="P140" s="46"/>
      <c r="Q140" s="59" t="s">
        <v>54</v>
      </c>
      <c r="R140" s="59">
        <v>4</v>
      </c>
      <c r="S140" s="59">
        <v>120</v>
      </c>
      <c r="T140" s="59">
        <v>120</v>
      </c>
      <c r="U140" s="59">
        <v>110</v>
      </c>
      <c r="V140" s="60">
        <v>110</v>
      </c>
      <c r="W140" s="59">
        <v>150</v>
      </c>
      <c r="X140" s="59">
        <f t="shared" si="47"/>
        <v>490</v>
      </c>
      <c r="Y140" s="54">
        <v>7</v>
      </c>
      <c r="Z140" s="54">
        <v>4.3</v>
      </c>
      <c r="AA140" s="54">
        <v>4.3</v>
      </c>
      <c r="AB140" s="54">
        <v>7</v>
      </c>
      <c r="AC140" s="54">
        <f t="shared" si="48"/>
        <v>22.6</v>
      </c>
      <c r="AD140" s="61">
        <f t="shared" si="49"/>
        <v>1009.5</v>
      </c>
      <c r="AE140" s="61">
        <f t="shared" si="50"/>
        <v>810</v>
      </c>
      <c r="AF140" s="61">
        <f t="shared" si="51"/>
        <v>540</v>
      </c>
      <c r="AG140" s="61">
        <f t="shared" si="52"/>
        <v>703</v>
      </c>
    </row>
    <row r="141" spans="1:33">
      <c r="A141" s="152"/>
      <c r="B141" s="6">
        <v>4</v>
      </c>
      <c r="C141" s="6" t="s">
        <v>7</v>
      </c>
      <c r="D141" s="6">
        <f t="shared" si="46"/>
        <v>1246.5</v>
      </c>
      <c r="E141" s="6">
        <f>V$3</f>
        <v>1521</v>
      </c>
      <c r="F141" s="46">
        <f>IF($V$4-AF141&lt;0,1,$V$4-AF141)</f>
        <v>708.6</v>
      </c>
      <c r="G141" s="46">
        <f>IF(AE141-$V$5&lt;0,1,AE141-$V$5)</f>
        <v>81.600000000000023</v>
      </c>
      <c r="H141" s="49">
        <f>IF(E141-G141&lt;0,-1,IF(D141-F141&lt;0,1,IF(E141-G141*2&lt;0,-2,IF(D141-F141*2&lt;0,2,IF(E141-G141*3&lt;0,-3,IF(D141-F141*3&lt;0,3,IF(E141-G141*4&lt;0,-4,-9)))))))</f>
        <v>2</v>
      </c>
      <c r="I141" s="46">
        <f>E141-ROUNDUP(D141/F141,0)*G141</f>
        <v>1357.8</v>
      </c>
      <c r="J141" s="46"/>
      <c r="K141" s="46"/>
      <c r="L141" s="46"/>
      <c r="M141" s="46"/>
      <c r="N141" s="46"/>
      <c r="O141" s="46"/>
      <c r="P141" s="46"/>
      <c r="Q141" s="59" t="s">
        <v>17</v>
      </c>
      <c r="R141" s="59">
        <v>5</v>
      </c>
      <c r="S141" s="59">
        <v>120</v>
      </c>
      <c r="T141" s="59">
        <v>120</v>
      </c>
      <c r="U141" s="59">
        <v>100</v>
      </c>
      <c r="V141" s="59">
        <v>80</v>
      </c>
      <c r="W141" s="59">
        <v>100</v>
      </c>
      <c r="X141" s="59">
        <f t="shared" si="47"/>
        <v>400</v>
      </c>
      <c r="Y141" s="54">
        <v>9</v>
      </c>
      <c r="Z141" s="54">
        <v>5.0892999999999997</v>
      </c>
      <c r="AA141" s="54">
        <v>4.1963999999999997</v>
      </c>
      <c r="AB141" s="54">
        <v>7</v>
      </c>
      <c r="AC141" s="55">
        <f t="shared" si="48"/>
        <v>25.285699999999999</v>
      </c>
      <c r="AD141" s="61">
        <f t="shared" si="49"/>
        <v>1246.5</v>
      </c>
      <c r="AE141" s="61">
        <f t="shared" si="50"/>
        <v>903.6</v>
      </c>
      <c r="AF141" s="61">
        <f t="shared" si="51"/>
        <v>494.4</v>
      </c>
      <c r="AG141" s="61">
        <f t="shared" si="52"/>
        <v>653</v>
      </c>
    </row>
    <row r="142" spans="1:33">
      <c r="A142" s="152"/>
      <c r="B142" s="6">
        <v>5</v>
      </c>
      <c r="C142" s="62" t="s">
        <v>146</v>
      </c>
      <c r="D142" s="6">
        <f t="shared" si="46"/>
        <v>1188</v>
      </c>
      <c r="E142" s="6">
        <f>W$3</f>
        <v>1719</v>
      </c>
      <c r="F142" s="46">
        <f>IF($W$4-AF142&lt;0,1,$W$4-AF142)</f>
        <v>835.6</v>
      </c>
      <c r="G142" s="46">
        <f>IF(AE142-$W$5&lt;0,1,AE142-$W$5)</f>
        <v>1386.8</v>
      </c>
      <c r="H142" s="49">
        <f>IF(D142-F142&lt;0,1,IF(E142-G142&lt;0,-1,IF(D142-F142*2&lt;0,2,IF(E142-G142*2&lt;0,-2,IF(D142-F142*3&lt;0,3,IF(E142-G142*3&lt;0,-3,IF(D142-F142*4&lt;0,4,IF(E142-G142*4&lt;0,-4,-9))))))))</f>
        <v>2</v>
      </c>
      <c r="I142" s="46">
        <f>E142-(ROUNDUP(D142/F142,0)-1)*G142</f>
        <v>332.20000000000005</v>
      </c>
      <c r="J142" s="46"/>
      <c r="K142" s="46"/>
      <c r="L142" s="46"/>
      <c r="M142" s="46"/>
      <c r="N142" s="46"/>
      <c r="O142" s="46"/>
      <c r="P142" s="46"/>
      <c r="Q142" s="59" t="s">
        <v>142</v>
      </c>
      <c r="R142" s="59">
        <v>6</v>
      </c>
      <c r="S142" s="59">
        <v>156</v>
      </c>
      <c r="T142" s="59">
        <v>160</v>
      </c>
      <c r="U142" s="60">
        <v>190</v>
      </c>
      <c r="V142" s="59">
        <v>52</v>
      </c>
      <c r="W142" s="59">
        <v>300</v>
      </c>
      <c r="X142" s="60">
        <f t="shared" si="47"/>
        <v>702</v>
      </c>
      <c r="Y142" s="54">
        <v>8</v>
      </c>
      <c r="Z142" s="55">
        <v>9.5</v>
      </c>
      <c r="AA142" s="54">
        <v>2.6</v>
      </c>
      <c r="AB142" s="54">
        <v>8</v>
      </c>
      <c r="AC142" s="54">
        <f t="shared" si="48"/>
        <v>28.1</v>
      </c>
      <c r="AD142" s="61">
        <f t="shared" si="49"/>
        <v>1188</v>
      </c>
      <c r="AE142" s="63">
        <f t="shared" si="50"/>
        <v>1693.8</v>
      </c>
      <c r="AF142" s="61">
        <f t="shared" si="51"/>
        <v>308.39999999999998</v>
      </c>
      <c r="AG142" s="61">
        <f t="shared" si="52"/>
        <v>932</v>
      </c>
    </row>
    <row r="143" spans="1:33">
      <c r="A143" s="152"/>
      <c r="B143" s="6">
        <v>6</v>
      </c>
      <c r="C143" s="62" t="s">
        <v>147</v>
      </c>
      <c r="D143" s="6">
        <f t="shared" si="46"/>
        <v>1455</v>
      </c>
      <c r="E143" s="6">
        <f>X$3</f>
        <v>1430</v>
      </c>
      <c r="F143" s="46">
        <f>IF($X$4-AF143&lt;0,1,$X$4-AF143)</f>
        <v>506.8</v>
      </c>
      <c r="G143" s="46">
        <f>IF(AE143-$X$5&lt;0,1,AE143-$X$5)</f>
        <v>493</v>
      </c>
      <c r="H143" s="49">
        <f>IF(E143-G143&lt;0,-1,IF(D143-F143&lt;0,1,IF(E143-G143*2&lt;0,-2,IF(D143-F143*2&lt;0,2,IF(E143-G143*3&lt;0,-3,IF(D143-F143*3&lt;0,3,IF(E143-G143*4&lt;0,-4,-9)))))))</f>
        <v>-3</v>
      </c>
      <c r="I143" s="46">
        <f>E143-ROUNDUP(D143/F143,0)*G143</f>
        <v>-49</v>
      </c>
      <c r="J143" s="46"/>
      <c r="K143" s="46"/>
      <c r="L143" s="46"/>
      <c r="M143" s="46"/>
      <c r="N143" s="46"/>
      <c r="O143" s="46"/>
      <c r="P143" s="46"/>
      <c r="Q143" s="59" t="s">
        <v>185</v>
      </c>
      <c r="R143" s="59">
        <v>6</v>
      </c>
      <c r="S143" s="59">
        <v>180</v>
      </c>
      <c r="T143" s="59">
        <v>180</v>
      </c>
      <c r="U143" s="60">
        <v>150</v>
      </c>
      <c r="V143" s="59">
        <v>80</v>
      </c>
      <c r="W143" s="60">
        <v>360</v>
      </c>
      <c r="X143" s="60">
        <f t="shared" si="47"/>
        <v>770</v>
      </c>
      <c r="Y143" s="55">
        <v>10</v>
      </c>
      <c r="Z143" s="55">
        <v>7.0857000000000001</v>
      </c>
      <c r="AA143" s="54">
        <v>4</v>
      </c>
      <c r="AB143" s="55">
        <v>12</v>
      </c>
      <c r="AC143" s="55">
        <f t="shared" si="48"/>
        <v>33.085700000000003</v>
      </c>
      <c r="AD143" s="63">
        <f t="shared" si="49"/>
        <v>1455</v>
      </c>
      <c r="AE143" s="63">
        <f t="shared" si="50"/>
        <v>1278</v>
      </c>
      <c r="AF143" s="61">
        <f t="shared" si="51"/>
        <v>475.2</v>
      </c>
      <c r="AG143" s="61">
        <f t="shared" si="52"/>
        <v>1308</v>
      </c>
    </row>
    <row r="144" spans="1:33">
      <c r="A144" s="152"/>
      <c r="B144" s="6">
        <v>7</v>
      </c>
      <c r="C144" s="62" t="s">
        <v>27</v>
      </c>
      <c r="D144" s="6">
        <f t="shared" si="46"/>
        <v>1872</v>
      </c>
      <c r="E144" s="40">
        <f>Y$3</f>
        <v>1719</v>
      </c>
      <c r="F144" s="46">
        <f>IF($Y$4-AF144&lt;0,1,$Y$4-AF144)</f>
        <v>727.6</v>
      </c>
      <c r="G144" s="46">
        <f>IF(AE144-$Y$5&lt;0,1,AE144-$Y$5)</f>
        <v>776.60000000000014</v>
      </c>
      <c r="H144" s="49">
        <f>IF(D144-F144&lt;0,1,IF(E144-G144&lt;0,-1,IF(D144-F144*2&lt;0,2,IF(E144-G144*2&lt;0,-2,IF(D144-F144*3&lt;0,3,IF(E144-G144*3&lt;0,-3,IF(D144-F144*4&lt;0,4,IF(E144-G144*4&lt;0,-4,-9))))))))</f>
        <v>3</v>
      </c>
      <c r="I144" s="46">
        <f>E144-(ROUNDUP(D144/F144,0)-1)*G144</f>
        <v>165.79999999999973</v>
      </c>
      <c r="J144" s="46"/>
      <c r="K144" s="46"/>
      <c r="L144" s="46"/>
      <c r="M144" s="46"/>
      <c r="N144" s="46"/>
      <c r="O144" s="46"/>
      <c r="P144" s="46"/>
      <c r="Q144" s="59" t="s">
        <v>28</v>
      </c>
      <c r="R144" s="59">
        <v>5</v>
      </c>
      <c r="S144" s="59">
        <v>164</v>
      </c>
      <c r="T144" s="60">
        <v>300</v>
      </c>
      <c r="U144" s="59">
        <v>120</v>
      </c>
      <c r="V144" s="59">
        <v>70</v>
      </c>
      <c r="W144" s="59">
        <v>200</v>
      </c>
      <c r="X144" s="59">
        <f t="shared" si="47"/>
        <v>690</v>
      </c>
      <c r="Y144" s="55">
        <v>12</v>
      </c>
      <c r="Z144" s="54">
        <v>6.1</v>
      </c>
      <c r="AA144" s="54">
        <v>3.5</v>
      </c>
      <c r="AB144" s="54">
        <v>8</v>
      </c>
      <c r="AC144" s="54">
        <f t="shared" si="48"/>
        <v>29.6</v>
      </c>
      <c r="AD144" s="63">
        <f t="shared" si="49"/>
        <v>1872</v>
      </c>
      <c r="AE144" s="61">
        <f t="shared" si="50"/>
        <v>1083.6000000000001</v>
      </c>
      <c r="AF144" s="61">
        <f t="shared" si="51"/>
        <v>416.4</v>
      </c>
      <c r="AG144" s="61">
        <f t="shared" si="52"/>
        <v>832</v>
      </c>
    </row>
    <row r="145" spans="1:33">
      <c r="A145" s="153"/>
      <c r="B145" s="6"/>
      <c r="C145" s="62"/>
      <c r="D145" s="6">
        <f t="shared" si="46"/>
        <v>0</v>
      </c>
      <c r="E145" s="6">
        <f>Z$3</f>
        <v>1430</v>
      </c>
      <c r="F145" s="46">
        <f>IF($Z$4-AF145&lt;0,1,$Z$4-AF145)</f>
        <v>982</v>
      </c>
      <c r="G145" s="46">
        <f>IF(AE145-$Z$5&lt;0,1,AE145-$Z$5)</f>
        <v>1</v>
      </c>
      <c r="H145" s="49">
        <f>IF(E145-G145&lt;0,-1,IF(D145-F145&lt;0,1,IF(E145-G145*2&lt;0,-2,IF(D145-F145*2&lt;0,2,IF(E145-G145*3&lt;0,-3,IF(D145-F145*3&lt;0,3,IF(E145-G145*4&lt;0,-4,-9)))))))</f>
        <v>1</v>
      </c>
      <c r="I145" s="46">
        <f>E145-ROUNDUP(D145/F145,0)*G145</f>
        <v>1430</v>
      </c>
      <c r="J145" s="46"/>
      <c r="K145" s="46"/>
      <c r="L145" s="46"/>
      <c r="M145" s="46"/>
      <c r="N145" s="46"/>
      <c r="O145" s="46"/>
      <c r="P145" s="46"/>
      <c r="Q145" s="59"/>
      <c r="R145" s="59"/>
      <c r="S145" s="59"/>
      <c r="T145" s="60"/>
      <c r="U145" s="59"/>
      <c r="V145" s="59"/>
      <c r="W145" s="59"/>
      <c r="X145" s="59"/>
      <c r="Y145" s="55"/>
      <c r="Z145" s="54"/>
      <c r="AA145" s="54"/>
      <c r="AB145" s="54"/>
      <c r="AC145" s="54"/>
      <c r="AD145" s="63"/>
      <c r="AE145" s="61"/>
      <c r="AF145" s="61"/>
      <c r="AG145" s="61"/>
    </row>
    <row r="146" spans="1:33" ht="13.5" customHeight="1">
      <c r="A146" s="151" t="s">
        <v>20</v>
      </c>
      <c r="B146" s="6">
        <v>1</v>
      </c>
      <c r="C146" s="6" t="s">
        <v>20</v>
      </c>
      <c r="D146" s="6">
        <f t="shared" si="46"/>
        <v>1811.2</v>
      </c>
      <c r="E146" s="48">
        <f>S$3</f>
        <v>1833</v>
      </c>
      <c r="F146" s="46">
        <f>IF($S$4-AF146&lt;0,1,$S$4-AF146)</f>
        <v>789</v>
      </c>
      <c r="G146" s="46">
        <f>IF(AE146-$S$5&lt;0,1,AE146-$S$5)</f>
        <v>255</v>
      </c>
      <c r="H146" s="49">
        <f>IF(D146-F146&lt;0,1,IF(E146-G146&lt;0,-1,IF(D146-F146*2&lt;0,2,IF(E146-G146*2&lt;0,-2,IF(D146-F146*3&lt;0,3,IF(E146-G146*3&lt;0,-3,IF(D146-F146*4&lt;0,4,IF(E146-G146*4&lt;0,-4,-9))))))))</f>
        <v>3</v>
      </c>
      <c r="I146" s="46">
        <f>E146-(ROUNDUP(D146/F146,0)-1)*G146</f>
        <v>1323</v>
      </c>
      <c r="J146" s="46"/>
      <c r="K146" s="46"/>
      <c r="L146" s="46"/>
      <c r="M146" s="46"/>
      <c r="N146" s="46"/>
      <c r="O146" s="46"/>
      <c r="P146" s="46"/>
      <c r="Q146" s="59" t="s">
        <v>181</v>
      </c>
      <c r="R146" s="59">
        <v>6</v>
      </c>
      <c r="S146" s="59">
        <v>176</v>
      </c>
      <c r="T146" s="60">
        <v>500</v>
      </c>
      <c r="U146" s="60">
        <v>200</v>
      </c>
      <c r="V146" s="60">
        <v>180</v>
      </c>
      <c r="W146" s="60">
        <v>680</v>
      </c>
      <c r="X146" s="60">
        <f t="shared" ref="X146:X152" si="53">W146+V146+U146+T146</f>
        <v>1560</v>
      </c>
      <c r="Y146" s="54">
        <v>8</v>
      </c>
      <c r="Z146" s="54">
        <v>4.0999999999999996</v>
      </c>
      <c r="AA146" s="54">
        <v>2.5</v>
      </c>
      <c r="AB146" s="54">
        <v>8</v>
      </c>
      <c r="AC146" s="54">
        <f t="shared" ref="AC146:AC152" si="54">AB146+AA146+Z146+Y146</f>
        <v>22.6</v>
      </c>
      <c r="AD146" s="61">
        <f t="shared" ref="AD146:AD152" si="55">ROUND(T146+Y146*($Q$3-1),0)*1.6</f>
        <v>1811.2</v>
      </c>
      <c r="AE146" s="61">
        <f t="shared" ref="AE146:AF152" si="56">ROUND(U146+Z146*($Q$3-1),0)*1.5</f>
        <v>786</v>
      </c>
      <c r="AF146" s="61">
        <f t="shared" si="56"/>
        <v>567</v>
      </c>
      <c r="AG146" s="61">
        <f t="shared" ref="AG146:AG152" si="57">ROUND(W146+AB146*($Q$3-1),0)</f>
        <v>1312</v>
      </c>
    </row>
    <row r="147" spans="1:33">
      <c r="A147" s="152"/>
      <c r="B147" s="6">
        <v>2</v>
      </c>
      <c r="C147" s="6" t="s">
        <v>109</v>
      </c>
      <c r="D147" s="6">
        <f t="shared" si="46"/>
        <v>1238.4000000000001</v>
      </c>
      <c r="E147" s="48">
        <f>T$3</f>
        <v>1797</v>
      </c>
      <c r="F147" s="46">
        <f>IF($T$4-AF147&lt;0,1,$T$4-AF147)</f>
        <v>875</v>
      </c>
      <c r="G147" s="46">
        <f>IF(AE147-$T$5&lt;0,1,AE147-$T$5)</f>
        <v>1</v>
      </c>
      <c r="H147" s="49">
        <f>IF(E147-G147&lt;0,-1,IF(D147-F147&lt;0,1,IF(E147-G147*2&lt;0,-2,IF(D147-F147*2&lt;0,2,IF(E147-G147*3&lt;0,-3,IF(D147-F147*3&lt;0,3,IF(E147-G147*4&lt;0,-4,-9)))))))</f>
        <v>2</v>
      </c>
      <c r="I147" s="46">
        <f>E147-ROUNDUP(D147/F147,0)*G147</f>
        <v>1795</v>
      </c>
      <c r="J147" s="46"/>
      <c r="K147" s="46"/>
      <c r="L147" s="46"/>
      <c r="M147" s="46"/>
      <c r="N147" s="46"/>
      <c r="O147" s="46"/>
      <c r="P147" s="46"/>
      <c r="Q147" s="59" t="s">
        <v>28</v>
      </c>
      <c r="R147" s="59">
        <v>3</v>
      </c>
      <c r="S147" s="59">
        <v>120</v>
      </c>
      <c r="T147" s="60">
        <v>300</v>
      </c>
      <c r="U147" s="60">
        <v>180</v>
      </c>
      <c r="V147" s="60">
        <v>150</v>
      </c>
      <c r="W147" s="60">
        <v>410</v>
      </c>
      <c r="X147" s="60">
        <f t="shared" si="53"/>
        <v>1040</v>
      </c>
      <c r="Y147" s="54">
        <v>6</v>
      </c>
      <c r="Z147" s="54">
        <v>4.0999999999999996</v>
      </c>
      <c r="AA147" s="54">
        <v>2.1</v>
      </c>
      <c r="AB147" s="54">
        <v>6</v>
      </c>
      <c r="AC147" s="54">
        <f t="shared" si="54"/>
        <v>18.2</v>
      </c>
      <c r="AD147" s="61">
        <f t="shared" si="55"/>
        <v>1238.4000000000001</v>
      </c>
      <c r="AE147" s="61">
        <f t="shared" si="56"/>
        <v>756</v>
      </c>
      <c r="AF147" s="61">
        <f t="shared" si="56"/>
        <v>474</v>
      </c>
      <c r="AG147" s="61">
        <f t="shared" si="57"/>
        <v>884</v>
      </c>
    </row>
    <row r="148" spans="1:33">
      <c r="A148" s="152"/>
      <c r="B148" s="6">
        <v>3</v>
      </c>
      <c r="C148" s="6" t="s">
        <v>148</v>
      </c>
      <c r="D148" s="6">
        <f t="shared" si="46"/>
        <v>1353.6000000000001</v>
      </c>
      <c r="E148" s="48">
        <f>U$3</f>
        <v>1361</v>
      </c>
      <c r="F148" s="46">
        <f>IF($U$4-AF148&lt;0,1,$U$4-AF148)</f>
        <v>1038.5</v>
      </c>
      <c r="G148" s="46">
        <f>IF(AE148-$U$5&lt;0,1,AE148-$U$5)</f>
        <v>264</v>
      </c>
      <c r="H148" s="49">
        <f>IF(D148-F148&lt;0,1,IF(E148-G148&lt;0,-1,IF(D148-F148*2&lt;0,2,IF(E148-G148*2&lt;0,-2,IF(D148-F148*3&lt;0,3,IF(E148-G148*3&lt;0,-3,IF(D148-F148*4&lt;0,4,IF(E148-G148*4&lt;0,-4,-9))))))))</f>
        <v>2</v>
      </c>
      <c r="I148" s="46">
        <f>E148-(ROUNDUP(D148/F148,0)-1)*G148</f>
        <v>1097</v>
      </c>
      <c r="J148" s="46"/>
      <c r="K148" s="46"/>
      <c r="L148" s="46"/>
      <c r="M148" s="46"/>
      <c r="N148" s="46"/>
      <c r="O148" s="46"/>
      <c r="P148" s="46"/>
      <c r="Q148" s="59" t="s">
        <v>140</v>
      </c>
      <c r="R148" s="59">
        <v>4</v>
      </c>
      <c r="S148" s="59">
        <v>124</v>
      </c>
      <c r="T148" s="59">
        <v>135</v>
      </c>
      <c r="U148" s="59">
        <v>84</v>
      </c>
      <c r="V148" s="59">
        <v>36</v>
      </c>
      <c r="W148" s="59">
        <v>105</v>
      </c>
      <c r="X148" s="59">
        <f t="shared" si="53"/>
        <v>360</v>
      </c>
      <c r="Y148" s="54">
        <v>9</v>
      </c>
      <c r="Z148" s="54">
        <v>5.5892999999999997</v>
      </c>
      <c r="AA148" s="54">
        <v>2.3929</v>
      </c>
      <c r="AB148" s="54">
        <v>7</v>
      </c>
      <c r="AC148" s="54">
        <f t="shared" si="54"/>
        <v>23.982199999999999</v>
      </c>
      <c r="AD148" s="61">
        <f t="shared" si="55"/>
        <v>1353.6000000000001</v>
      </c>
      <c r="AE148" s="61">
        <f t="shared" si="56"/>
        <v>789</v>
      </c>
      <c r="AF148" s="61">
        <f t="shared" si="56"/>
        <v>337.5</v>
      </c>
      <c r="AG148" s="61">
        <f t="shared" si="57"/>
        <v>658</v>
      </c>
    </row>
    <row r="149" spans="1:33">
      <c r="A149" s="152"/>
      <c r="B149" s="6">
        <v>4</v>
      </c>
      <c r="C149" s="6" t="s">
        <v>149</v>
      </c>
      <c r="D149" s="6">
        <f t="shared" si="46"/>
        <v>1060.8</v>
      </c>
      <c r="E149" s="48">
        <f>V$3</f>
        <v>1521</v>
      </c>
      <c r="F149" s="46">
        <f>IF($V$4-AF149&lt;0,1,$V$4-AF149)</f>
        <v>696</v>
      </c>
      <c r="G149" s="46">
        <f>IF(AE149-$V$5&lt;0,1,AE149-$V$5)</f>
        <v>1</v>
      </c>
      <c r="H149" s="49">
        <f>IF(E149-G149&lt;0,-1,IF(D149-F149&lt;0,1,IF(E149-G149*2&lt;0,-2,IF(D149-F149*2&lt;0,2,IF(E149-G149*3&lt;0,-3,IF(D149-F149*3&lt;0,3,IF(E149-G149*4&lt;0,-4,-9)))))))</f>
        <v>2</v>
      </c>
      <c r="I149" s="46">
        <f>E149-ROUNDUP(D149/F149,0)*G149</f>
        <v>1519</v>
      </c>
      <c r="J149" s="46"/>
      <c r="K149" s="46"/>
      <c r="L149" s="46"/>
      <c r="M149" s="46"/>
      <c r="N149" s="46"/>
      <c r="O149" s="46"/>
      <c r="P149" s="46"/>
      <c r="Q149" s="59" t="s">
        <v>54</v>
      </c>
      <c r="R149" s="59">
        <v>5</v>
      </c>
      <c r="S149" s="59">
        <v>104</v>
      </c>
      <c r="T149" s="59">
        <v>110</v>
      </c>
      <c r="U149" s="59">
        <v>80</v>
      </c>
      <c r="V149" s="59">
        <v>54</v>
      </c>
      <c r="W149" s="59">
        <v>120</v>
      </c>
      <c r="X149" s="59">
        <f t="shared" si="53"/>
        <v>364</v>
      </c>
      <c r="Y149" s="54">
        <v>7</v>
      </c>
      <c r="Z149" s="54">
        <v>4.2</v>
      </c>
      <c r="AA149" s="54">
        <v>3.6</v>
      </c>
      <c r="AB149" s="54">
        <v>7</v>
      </c>
      <c r="AC149" s="54">
        <f t="shared" si="54"/>
        <v>21.8</v>
      </c>
      <c r="AD149" s="61">
        <f t="shared" si="55"/>
        <v>1060.8</v>
      </c>
      <c r="AE149" s="61">
        <f t="shared" si="56"/>
        <v>618</v>
      </c>
      <c r="AF149" s="61">
        <f t="shared" si="56"/>
        <v>507</v>
      </c>
      <c r="AG149" s="61">
        <f t="shared" si="57"/>
        <v>673</v>
      </c>
    </row>
    <row r="150" spans="1:33">
      <c r="A150" s="152"/>
      <c r="B150" s="6">
        <v>5</v>
      </c>
      <c r="C150" s="6" t="s">
        <v>182</v>
      </c>
      <c r="D150" s="6">
        <f t="shared" si="46"/>
        <v>1280</v>
      </c>
      <c r="E150" s="48">
        <f>W$3</f>
        <v>1719</v>
      </c>
      <c r="F150" s="46">
        <f>IF($W$4-AF150&lt;0,1,$W$4-AF150)</f>
        <v>857.5</v>
      </c>
      <c r="G150" s="46">
        <f>IF(AE150-$W$5&lt;0,1,AE150-$W$5)</f>
        <v>548</v>
      </c>
      <c r="H150" s="49">
        <f>IF(D150-F150&lt;0,1,IF(E150-G150&lt;0,-1,IF(D150-F150*2&lt;0,2,IF(E150-G150*2&lt;0,-2,IF(D150-F150*3&lt;0,3,IF(E150-G150*3&lt;0,-3,IF(D150-F150*4&lt;0,4,IF(E150-G150*4&lt;0,-4,-9))))))))</f>
        <v>2</v>
      </c>
      <c r="I150" s="46">
        <f>E150-(ROUNDUP(D150/F150,0)-1)*G150</f>
        <v>1171</v>
      </c>
      <c r="J150" s="46"/>
      <c r="K150" s="46"/>
      <c r="L150" s="46"/>
      <c r="M150" s="46"/>
      <c r="N150" s="46"/>
      <c r="O150" s="46"/>
      <c r="P150" s="46"/>
      <c r="Q150" s="59" t="s">
        <v>60</v>
      </c>
      <c r="R150" s="59">
        <v>5</v>
      </c>
      <c r="S150" s="59">
        <v>176</v>
      </c>
      <c r="T150" s="59">
        <v>10</v>
      </c>
      <c r="U150" s="59">
        <v>10</v>
      </c>
      <c r="V150" s="59">
        <v>10</v>
      </c>
      <c r="W150" s="59">
        <v>0</v>
      </c>
      <c r="X150" s="59">
        <f t="shared" si="53"/>
        <v>30</v>
      </c>
      <c r="Y150" s="55">
        <v>10</v>
      </c>
      <c r="Z150" s="55">
        <v>7.0909000000000004</v>
      </c>
      <c r="AA150" s="54">
        <v>2.2955000000000001</v>
      </c>
      <c r="AB150" s="55">
        <v>21</v>
      </c>
      <c r="AC150" s="55">
        <f t="shared" si="54"/>
        <v>40.386400000000002</v>
      </c>
      <c r="AD150" s="63">
        <f t="shared" si="55"/>
        <v>1280</v>
      </c>
      <c r="AE150" s="63">
        <f t="shared" si="56"/>
        <v>855</v>
      </c>
      <c r="AF150" s="61">
        <f t="shared" si="56"/>
        <v>286.5</v>
      </c>
      <c r="AG150" s="61">
        <f t="shared" si="57"/>
        <v>1659</v>
      </c>
    </row>
    <row r="151" spans="1:33">
      <c r="A151" s="152"/>
      <c r="B151" s="6">
        <v>6</v>
      </c>
      <c r="C151" s="62" t="s">
        <v>146</v>
      </c>
      <c r="D151" s="6">
        <f t="shared" si="46"/>
        <v>1267.2</v>
      </c>
      <c r="E151" s="48">
        <f>X$3</f>
        <v>1430</v>
      </c>
      <c r="F151" s="46">
        <f>IF($X$4-AF151&lt;0,1,$X$4-AF151)</f>
        <v>596.5</v>
      </c>
      <c r="G151" s="46">
        <f>IF(AE151-$X$5&lt;0,1,AE151-$X$5)</f>
        <v>626.5</v>
      </c>
      <c r="H151" s="49">
        <f>IF(E151-G151&lt;0,-1,IF(D151-F151&lt;0,1,IF(E151-G151*2&lt;0,-2,IF(D151-F151*2&lt;0,2,IF(E151-G151*3&lt;0,-3,IF(D151-F151*3&lt;0,3,IF(E151-G151*4&lt;0,-4,-9)))))))</f>
        <v>-3</v>
      </c>
      <c r="I151" s="46">
        <f>E151-ROUNDUP(D151/F151,0)*G151</f>
        <v>-449.5</v>
      </c>
      <c r="J151" s="46"/>
      <c r="K151" s="46"/>
      <c r="L151" s="46"/>
      <c r="M151" s="46"/>
      <c r="N151" s="46"/>
      <c r="O151" s="46"/>
      <c r="P151" s="46"/>
      <c r="Q151" s="59" t="s">
        <v>142</v>
      </c>
      <c r="R151" s="59">
        <v>6</v>
      </c>
      <c r="S151" s="59">
        <v>156</v>
      </c>
      <c r="T151" s="59">
        <v>160</v>
      </c>
      <c r="U151" s="60">
        <v>190</v>
      </c>
      <c r="V151" s="59">
        <v>52</v>
      </c>
      <c r="W151" s="59">
        <v>300</v>
      </c>
      <c r="X151" s="60">
        <f t="shared" si="53"/>
        <v>702</v>
      </c>
      <c r="Y151" s="54">
        <v>8</v>
      </c>
      <c r="Z151" s="55">
        <v>9.5</v>
      </c>
      <c r="AA151" s="54">
        <v>2.6</v>
      </c>
      <c r="AB151" s="54">
        <v>8</v>
      </c>
      <c r="AC151" s="54">
        <f t="shared" si="54"/>
        <v>28.1</v>
      </c>
      <c r="AD151" s="61">
        <f t="shared" si="55"/>
        <v>1267.2</v>
      </c>
      <c r="AE151" s="63">
        <f t="shared" si="56"/>
        <v>1411.5</v>
      </c>
      <c r="AF151" s="61">
        <f t="shared" si="56"/>
        <v>385.5</v>
      </c>
      <c r="AG151" s="61">
        <f t="shared" si="57"/>
        <v>932</v>
      </c>
    </row>
    <row r="152" spans="1:33">
      <c r="A152" s="152"/>
      <c r="B152" s="6">
        <v>7</v>
      </c>
      <c r="C152" s="6" t="s">
        <v>58</v>
      </c>
      <c r="D152" s="6">
        <f t="shared" si="46"/>
        <v>1425.6000000000001</v>
      </c>
      <c r="E152" s="48">
        <f>Y$3</f>
        <v>1719</v>
      </c>
      <c r="F152" s="46">
        <f>IF($Y$4-AF152&lt;0,1,$Y$4-AF152)</f>
        <v>623.5</v>
      </c>
      <c r="G152" s="46">
        <f>IF(AE152-$Y$5&lt;0,1,AE152-$Y$5)</f>
        <v>569</v>
      </c>
      <c r="H152" s="49">
        <f>IF(D152-F152&lt;0,1,IF(E152-G152&lt;0,-1,IF(D152-F152*2&lt;0,2,IF(E152-G152*2&lt;0,-2,IF(D152-F152*3&lt;0,3,IF(E152-G152*3&lt;0,-3,IF(D152-F152*4&lt;0,4,IF(E152-G152*4&lt;0,-4,-9))))))))</f>
        <v>3</v>
      </c>
      <c r="I152" s="46">
        <f>E152-(ROUNDUP(D152/F152,0)-1)*G152</f>
        <v>581</v>
      </c>
      <c r="J152" s="46"/>
      <c r="K152" s="46"/>
      <c r="L152" s="46"/>
      <c r="M152" s="46"/>
      <c r="N152" s="46"/>
      <c r="O152" s="46"/>
      <c r="P152" s="46"/>
      <c r="Q152" s="59" t="s">
        <v>59</v>
      </c>
      <c r="R152" s="59">
        <v>5</v>
      </c>
      <c r="S152" s="59">
        <v>164</v>
      </c>
      <c r="T152" s="59">
        <v>180</v>
      </c>
      <c r="U152" s="59">
        <v>118</v>
      </c>
      <c r="V152" s="59">
        <v>70</v>
      </c>
      <c r="W152" s="60">
        <v>330</v>
      </c>
      <c r="X152" s="59">
        <f t="shared" si="53"/>
        <v>698</v>
      </c>
      <c r="Y152" s="54">
        <v>9</v>
      </c>
      <c r="Z152" s="54">
        <v>5.9</v>
      </c>
      <c r="AA152" s="54">
        <v>3.5</v>
      </c>
      <c r="AB152" s="55">
        <v>11</v>
      </c>
      <c r="AC152" s="54">
        <f t="shared" si="54"/>
        <v>29.4</v>
      </c>
      <c r="AD152" s="61">
        <f t="shared" si="55"/>
        <v>1425.6000000000001</v>
      </c>
      <c r="AE152" s="61">
        <f t="shared" si="56"/>
        <v>876</v>
      </c>
      <c r="AF152" s="61">
        <f t="shared" si="56"/>
        <v>520.5</v>
      </c>
      <c r="AG152" s="61">
        <f t="shared" si="57"/>
        <v>1199</v>
      </c>
    </row>
    <row r="153" spans="1:33">
      <c r="A153" s="153"/>
      <c r="B153" s="6"/>
      <c r="C153" s="6"/>
      <c r="D153" s="6">
        <f t="shared" si="46"/>
        <v>0</v>
      </c>
      <c r="E153" s="48">
        <f>Z$3</f>
        <v>1430</v>
      </c>
      <c r="F153" s="46">
        <f>IF($Z$4-AF153&lt;0,1,$Z$4-AF153)</f>
        <v>982</v>
      </c>
      <c r="G153" s="46">
        <f>IF(AE153-$Z$5&lt;0,1,AE153-$Z$5)</f>
        <v>1</v>
      </c>
      <c r="H153" s="49">
        <f>IF(E153-G153&lt;0,-1,IF(D153-F153&lt;0,1,IF(E153-G153*2&lt;0,-2,IF(D153-F153*2&lt;0,2,IF(E153-G153*3&lt;0,-3,IF(D153-F153*3&lt;0,3,IF(E153-G153*4&lt;0,-4,-9)))))))</f>
        <v>1</v>
      </c>
      <c r="I153" s="46">
        <f>E153-ROUNDUP(D153/F153,0)*G153</f>
        <v>1430</v>
      </c>
      <c r="J153" s="46"/>
      <c r="K153" s="46"/>
      <c r="L153" s="46"/>
      <c r="M153" s="46"/>
      <c r="N153" s="46"/>
      <c r="O153" s="46"/>
      <c r="P153" s="46"/>
      <c r="Q153" s="59"/>
      <c r="R153" s="59"/>
      <c r="S153" s="59"/>
      <c r="T153" s="59"/>
      <c r="U153" s="59"/>
      <c r="V153" s="59"/>
      <c r="W153" s="60"/>
      <c r="X153" s="59"/>
      <c r="Y153" s="54"/>
      <c r="Z153" s="54"/>
      <c r="AA153" s="54"/>
      <c r="AB153" s="55"/>
      <c r="AC153" s="54"/>
      <c r="AD153" s="61"/>
      <c r="AE153" s="61"/>
      <c r="AF153" s="61"/>
      <c r="AG153" s="61"/>
    </row>
    <row r="154" spans="1:33" ht="13.5" customHeight="1">
      <c r="A154" s="151" t="s">
        <v>68</v>
      </c>
      <c r="B154" s="6">
        <v>1</v>
      </c>
      <c r="C154" s="62" t="s">
        <v>68</v>
      </c>
      <c r="D154" s="6">
        <f t="shared" si="46"/>
        <v>2772.5</v>
      </c>
      <c r="E154" s="48">
        <f>S$3</f>
        <v>1833</v>
      </c>
      <c r="F154" s="46">
        <f>IF($S$4-AF154&lt;0,1,$S$4-AF154)</f>
        <v>732</v>
      </c>
      <c r="G154" s="46">
        <f>IF(AE154-$S$5&lt;0,1,AE154-$S$5)</f>
        <v>1</v>
      </c>
      <c r="H154" s="49">
        <f>IF(D154-F154&lt;0,1,IF(E154-G154&lt;0,-1,IF(D154-F154*2&lt;0,2,IF(E154-G154*2&lt;0,-2,IF(D154-F154*3&lt;0,3,IF(E154-G154*3&lt;0,-3,IF(D154-F154*4&lt;0,4,IF(E154-G154*4&lt;0,-4,-9))))))))</f>
        <v>4</v>
      </c>
      <c r="I154" s="46">
        <f>E154-(ROUNDUP(D154/F154,0)-1)*G154</f>
        <v>1830</v>
      </c>
      <c r="J154" s="46"/>
      <c r="K154" s="46"/>
      <c r="L154" s="46"/>
      <c r="M154" s="46"/>
      <c r="N154" s="46"/>
      <c r="O154" s="46"/>
      <c r="P154" s="46"/>
      <c r="Q154" s="59" t="s">
        <v>3</v>
      </c>
      <c r="R154" s="59">
        <v>6</v>
      </c>
      <c r="S154" s="59">
        <v>196</v>
      </c>
      <c r="T154" s="60">
        <v>240</v>
      </c>
      <c r="U154" s="59">
        <v>102</v>
      </c>
      <c r="V154" s="59">
        <v>92</v>
      </c>
      <c r="W154" s="60">
        <v>420</v>
      </c>
      <c r="X154" s="60">
        <f t="shared" ref="X154:X159" si="58">W154+V154+U154+T154</f>
        <v>854</v>
      </c>
      <c r="Y154" s="55">
        <v>11</v>
      </c>
      <c r="Z154" s="54">
        <v>5.0999999999999996</v>
      </c>
      <c r="AA154" s="54">
        <v>4.0999999999999996</v>
      </c>
      <c r="AB154" s="55">
        <v>15</v>
      </c>
      <c r="AC154" s="55">
        <f t="shared" ref="AC154:AC159" si="59">AB154+AA154+Z154+Y154</f>
        <v>35.200000000000003</v>
      </c>
      <c r="AD154" s="63">
        <f t="shared" ref="AD154:AD159" si="60">ROUND(T154+Y154*($Q$3-1),0)*2.5</f>
        <v>2772.5</v>
      </c>
      <c r="AE154" s="61">
        <f t="shared" ref="AE154:AE159" si="61">ROUND(U154+Z154*($Q$3-1),0)</f>
        <v>505</v>
      </c>
      <c r="AF154" s="61">
        <f t="shared" ref="AF154:AF159" si="62">ROUND(V154+AA154*($Q$3-1),0)*1.5</f>
        <v>624</v>
      </c>
      <c r="AG154" s="61">
        <f t="shared" ref="AG154:AG159" si="63">ROUND(W154+AB154*($Q$3-1),0)</f>
        <v>1605</v>
      </c>
    </row>
    <row r="155" spans="1:33">
      <c r="A155" s="152"/>
      <c r="B155" s="6">
        <v>2</v>
      </c>
      <c r="C155" s="6" t="s">
        <v>134</v>
      </c>
      <c r="D155" s="6">
        <f t="shared" si="46"/>
        <v>2115</v>
      </c>
      <c r="E155" s="48">
        <f>T$3</f>
        <v>1797</v>
      </c>
      <c r="F155" s="46">
        <f>IF($T$4-AF155&lt;0,1,$T$4-AF155)</f>
        <v>1067</v>
      </c>
      <c r="G155" s="46">
        <f>IF(AE155-$T$5&lt;0,1,AE155-$T$5)</f>
        <v>1</v>
      </c>
      <c r="H155" s="49">
        <f>IF(E155-G155&lt;0,-1,IF(D155-F155&lt;0,1,IF(E155-G155*2&lt;0,-2,IF(D155-F155*2&lt;0,2,IF(E155-G155*3&lt;0,-3,IF(D155-F155*3&lt;0,3,IF(E155-G155*4&lt;0,-4,-9)))))))</f>
        <v>2</v>
      </c>
      <c r="I155" s="46">
        <f>E155-ROUNDUP(D155/F155,0)*G155</f>
        <v>1795</v>
      </c>
      <c r="J155" s="46"/>
      <c r="K155" s="46"/>
      <c r="L155" s="46"/>
      <c r="M155" s="46"/>
      <c r="N155" s="46"/>
      <c r="O155" s="46"/>
      <c r="P155" s="46"/>
      <c r="Q155" s="59" t="s">
        <v>135</v>
      </c>
      <c r="R155" s="59">
        <v>4</v>
      </c>
      <c r="S155" s="59">
        <v>124</v>
      </c>
      <c r="T155" s="59">
        <v>135</v>
      </c>
      <c r="U155" s="59">
        <v>93</v>
      </c>
      <c r="V155" s="59">
        <v>30</v>
      </c>
      <c r="W155" s="59">
        <v>105</v>
      </c>
      <c r="X155" s="59">
        <f t="shared" si="58"/>
        <v>363</v>
      </c>
      <c r="Y155" s="54">
        <v>9</v>
      </c>
      <c r="Z155" s="54">
        <v>6.1111000000000004</v>
      </c>
      <c r="AA155" s="54">
        <v>2</v>
      </c>
      <c r="AB155" s="54">
        <v>7</v>
      </c>
      <c r="AC155" s="54">
        <f t="shared" si="59"/>
        <v>24.1111</v>
      </c>
      <c r="AD155" s="61">
        <f t="shared" si="60"/>
        <v>2115</v>
      </c>
      <c r="AE155" s="61">
        <f t="shared" si="61"/>
        <v>576</v>
      </c>
      <c r="AF155" s="61">
        <f t="shared" si="62"/>
        <v>282</v>
      </c>
      <c r="AG155" s="61">
        <f t="shared" si="63"/>
        <v>658</v>
      </c>
    </row>
    <row r="156" spans="1:33">
      <c r="A156" s="152"/>
      <c r="B156" s="6">
        <v>3</v>
      </c>
      <c r="C156" s="6" t="s">
        <v>71</v>
      </c>
      <c r="D156" s="6">
        <f t="shared" si="46"/>
        <v>1880</v>
      </c>
      <c r="E156" s="48">
        <f>U$3</f>
        <v>1361</v>
      </c>
      <c r="F156" s="46">
        <f>IF($U$4-AF156&lt;0,1,$U$4-AF156)</f>
        <v>869</v>
      </c>
      <c r="G156" s="46">
        <f>IF(AE156-$U$5&lt;0,1,AE156-$U$5)</f>
        <v>1</v>
      </c>
      <c r="H156" s="49">
        <f>IF(D156-F156&lt;0,1,IF(E156-G156&lt;0,-1,IF(D156-F156*2&lt;0,2,IF(E156-G156*2&lt;0,-2,IF(D156-F156*3&lt;0,3,IF(E156-G156*3&lt;0,-3,IF(D156-F156*4&lt;0,4,IF(E156-G156*4&lt;0,-4,-9))))))))</f>
        <v>3</v>
      </c>
      <c r="I156" s="46">
        <f>E156-(ROUNDUP(D156/F156,0)-1)*G156</f>
        <v>1359</v>
      </c>
      <c r="J156" s="46"/>
      <c r="K156" s="46"/>
      <c r="L156" s="46"/>
      <c r="M156" s="46"/>
      <c r="N156" s="46"/>
      <c r="O156" s="46"/>
      <c r="P156" s="46"/>
      <c r="Q156" s="59" t="s">
        <v>138</v>
      </c>
      <c r="R156" s="59">
        <v>4</v>
      </c>
      <c r="S156" s="59">
        <v>112</v>
      </c>
      <c r="T156" s="59">
        <v>120</v>
      </c>
      <c r="U156" s="59">
        <v>63</v>
      </c>
      <c r="V156" s="59">
        <v>54</v>
      </c>
      <c r="W156" s="59">
        <v>90</v>
      </c>
      <c r="X156" s="59">
        <f t="shared" si="58"/>
        <v>327</v>
      </c>
      <c r="Y156" s="54">
        <v>8</v>
      </c>
      <c r="Z156" s="54">
        <v>4.2</v>
      </c>
      <c r="AA156" s="54">
        <v>3.6</v>
      </c>
      <c r="AB156" s="54">
        <v>6</v>
      </c>
      <c r="AC156" s="54">
        <f t="shared" si="59"/>
        <v>21.8</v>
      </c>
      <c r="AD156" s="61">
        <f t="shared" si="60"/>
        <v>1880</v>
      </c>
      <c r="AE156" s="61">
        <f t="shared" si="61"/>
        <v>395</v>
      </c>
      <c r="AF156" s="61">
        <f t="shared" si="62"/>
        <v>507</v>
      </c>
      <c r="AG156" s="61">
        <f t="shared" si="63"/>
        <v>564</v>
      </c>
    </row>
    <row r="157" spans="1:33">
      <c r="A157" s="152"/>
      <c r="B157" s="6">
        <v>4</v>
      </c>
      <c r="C157" s="6" t="s">
        <v>150</v>
      </c>
      <c r="D157" s="6">
        <f t="shared" si="46"/>
        <v>1780</v>
      </c>
      <c r="E157" s="48">
        <f>V$3</f>
        <v>1521</v>
      </c>
      <c r="F157" s="46">
        <f>IF($V$4-AF157&lt;0,1,$V$4-AF157)</f>
        <v>871.5</v>
      </c>
      <c r="G157" s="46">
        <f>IF(AE157-$V$5&lt;0,1,AE157-$V$5)</f>
        <v>1</v>
      </c>
      <c r="H157" s="49">
        <f>IF(E157-G157&lt;0,-1,IF(D157-F157&lt;0,1,IF(E157-G157*2&lt;0,-2,IF(D157-F157*2&lt;0,2,IF(E157-G157*3&lt;0,-3,IF(D157-F157*3&lt;0,3,IF(E157-G157*4&lt;0,-4,-9)))))))</f>
        <v>3</v>
      </c>
      <c r="I157" s="46">
        <f>E157-ROUNDUP(D157/F157,0)*G157</f>
        <v>1518</v>
      </c>
      <c r="J157" s="46"/>
      <c r="K157" s="46"/>
      <c r="L157" s="46"/>
      <c r="M157" s="46"/>
      <c r="N157" s="46"/>
      <c r="O157" s="46"/>
      <c r="P157" s="46"/>
      <c r="Q157" s="59" t="s">
        <v>56</v>
      </c>
      <c r="R157" s="59">
        <v>5</v>
      </c>
      <c r="S157" s="59">
        <v>116</v>
      </c>
      <c r="T157" s="59">
        <v>1</v>
      </c>
      <c r="U157" s="59">
        <v>1</v>
      </c>
      <c r="V157" s="59">
        <v>1</v>
      </c>
      <c r="W157" s="59">
        <v>1</v>
      </c>
      <c r="X157" s="59">
        <f t="shared" si="58"/>
        <v>4</v>
      </c>
      <c r="Y157" s="54">
        <v>9</v>
      </c>
      <c r="Z157" s="54">
        <v>4.2857000000000003</v>
      </c>
      <c r="AA157" s="54">
        <v>2.7856999999999998</v>
      </c>
      <c r="AB157" s="55">
        <v>13</v>
      </c>
      <c r="AC157" s="55">
        <f t="shared" si="59"/>
        <v>29.071400000000001</v>
      </c>
      <c r="AD157" s="61">
        <f t="shared" si="60"/>
        <v>1780</v>
      </c>
      <c r="AE157" s="61">
        <f t="shared" si="61"/>
        <v>340</v>
      </c>
      <c r="AF157" s="61">
        <f t="shared" si="62"/>
        <v>331.5</v>
      </c>
      <c r="AG157" s="61">
        <f t="shared" si="63"/>
        <v>1028</v>
      </c>
    </row>
    <row r="158" spans="1:33">
      <c r="A158" s="152"/>
      <c r="B158" s="6">
        <v>5</v>
      </c>
      <c r="C158" s="62" t="s">
        <v>1</v>
      </c>
      <c r="D158" s="6">
        <f t="shared" si="46"/>
        <v>1732.5</v>
      </c>
      <c r="E158" s="48">
        <f>W$3</f>
        <v>1719</v>
      </c>
      <c r="F158" s="46">
        <f>IF($W$4-AF158&lt;0,1,$W$4-AF158)</f>
        <v>277</v>
      </c>
      <c r="G158" s="46">
        <f>IF(AE158-$W$5&lt;0,1,AE158-$W$5)</f>
        <v>18</v>
      </c>
      <c r="H158" s="49">
        <f>IF(D158-F158&lt;0,1,IF(E158-G158&lt;0,-1,IF(D158-F158*2&lt;0,2,IF(E158-G158*2&lt;0,-2,IF(D158-F158*3&lt;0,3,IF(E158-G158*3&lt;0,-3,IF(D158-F158*4&lt;0,4,IF(E158-G158*4&lt;0,-4,-9))))))))</f>
        <v>-9</v>
      </c>
      <c r="I158" s="46">
        <f>E158-(ROUNDUP(D158/F158,0)-1)*G158</f>
        <v>1611</v>
      </c>
      <c r="J158" s="46"/>
      <c r="K158" s="46"/>
      <c r="L158" s="46"/>
      <c r="M158" s="46"/>
      <c r="N158" s="46"/>
      <c r="O158" s="46"/>
      <c r="P158" s="46"/>
      <c r="Q158" s="59" t="s">
        <v>45</v>
      </c>
      <c r="R158" s="59">
        <v>6</v>
      </c>
      <c r="S158" s="59">
        <v>156</v>
      </c>
      <c r="T158" s="59">
        <v>140</v>
      </c>
      <c r="U158" s="59">
        <v>80</v>
      </c>
      <c r="V158" s="60">
        <v>120</v>
      </c>
      <c r="W158" s="60">
        <v>450</v>
      </c>
      <c r="X158" s="60">
        <f t="shared" si="58"/>
        <v>790</v>
      </c>
      <c r="Y158" s="54">
        <v>7</v>
      </c>
      <c r="Z158" s="54">
        <v>3.1</v>
      </c>
      <c r="AA158" s="55">
        <v>5.8</v>
      </c>
      <c r="AB158" s="55">
        <v>11</v>
      </c>
      <c r="AC158" s="54">
        <f t="shared" si="59"/>
        <v>26.900000000000002</v>
      </c>
      <c r="AD158" s="61">
        <f t="shared" si="60"/>
        <v>1732.5</v>
      </c>
      <c r="AE158" s="61">
        <f t="shared" si="61"/>
        <v>325</v>
      </c>
      <c r="AF158" s="61">
        <f t="shared" si="62"/>
        <v>867</v>
      </c>
      <c r="AG158" s="61">
        <f t="shared" si="63"/>
        <v>1319</v>
      </c>
    </row>
    <row r="159" spans="1:33">
      <c r="A159" s="152"/>
      <c r="B159" s="6">
        <v>6</v>
      </c>
      <c r="C159" s="62" t="s">
        <v>73</v>
      </c>
      <c r="D159" s="6">
        <f t="shared" si="46"/>
        <v>1955</v>
      </c>
      <c r="E159" s="48">
        <f>X$3</f>
        <v>1430</v>
      </c>
      <c r="F159" s="46">
        <f>IF($X$4-AF159&lt;0,1,$X$4-AF159)</f>
        <v>373</v>
      </c>
      <c r="G159" s="46">
        <f>IF(AE159-$X$5&lt;0,1,AE159-$X$5)</f>
        <v>1</v>
      </c>
      <c r="H159" s="49">
        <f>IF(E159-G159&lt;0,-1,IF(D159-F159&lt;0,1,IF(E159-G159*2&lt;0,-2,IF(D159-F159*2&lt;0,2,IF(E159-G159*3&lt;0,-3,IF(D159-F159*3&lt;0,3,IF(E159-G159*4&lt;0,-4,-9)))))))</f>
        <v>-9</v>
      </c>
      <c r="I159" s="46">
        <f>E159-ROUNDUP(D159/F159,0)*G159</f>
        <v>1424</v>
      </c>
      <c r="J159" s="46"/>
      <c r="K159" s="46"/>
      <c r="L159" s="46"/>
      <c r="M159" s="46"/>
      <c r="N159" s="46"/>
      <c r="O159" s="46"/>
      <c r="P159" s="46"/>
      <c r="Q159" s="59" t="s">
        <v>60</v>
      </c>
      <c r="R159" s="59">
        <v>6</v>
      </c>
      <c r="S159" s="59">
        <v>164</v>
      </c>
      <c r="T159" s="59">
        <v>150</v>
      </c>
      <c r="U159" s="59">
        <v>96</v>
      </c>
      <c r="V159" s="59">
        <v>82</v>
      </c>
      <c r="W159" s="60">
        <v>480</v>
      </c>
      <c r="X159" s="60">
        <f t="shared" si="58"/>
        <v>808</v>
      </c>
      <c r="Y159" s="54">
        <v>8</v>
      </c>
      <c r="Z159" s="54">
        <v>4.5</v>
      </c>
      <c r="AA159" s="54">
        <v>4.0968</v>
      </c>
      <c r="AB159" s="55">
        <v>12</v>
      </c>
      <c r="AC159" s="54">
        <f t="shared" si="59"/>
        <v>28.596800000000002</v>
      </c>
      <c r="AD159" s="63">
        <f t="shared" si="60"/>
        <v>1955</v>
      </c>
      <c r="AE159" s="61">
        <f t="shared" si="61"/>
        <v>452</v>
      </c>
      <c r="AF159" s="61">
        <f t="shared" si="62"/>
        <v>609</v>
      </c>
      <c r="AG159" s="61">
        <f t="shared" si="63"/>
        <v>1428</v>
      </c>
    </row>
    <row r="160" spans="1:33">
      <c r="A160" s="152"/>
      <c r="B160" s="6"/>
      <c r="C160" s="62"/>
      <c r="D160" s="6">
        <f t="shared" si="46"/>
        <v>0</v>
      </c>
      <c r="E160" s="31">
        <f>Y$3</f>
        <v>1719</v>
      </c>
      <c r="F160" s="46">
        <f>IF($Y$4-AF160&lt;0,1,$Y$4-AF160)</f>
        <v>1144</v>
      </c>
      <c r="G160" s="46">
        <f>IF(AE160-$Y$5&lt;0,1,AE160-$Y$5)</f>
        <v>1</v>
      </c>
      <c r="H160" s="49">
        <f>IF(D160-F160&lt;0,1,IF(E160-G160&lt;0,-1,IF(D160-F160*2&lt;0,2,IF(E160-G160*2&lt;0,-2,IF(D160-F160*3&lt;0,3,IF(E160-G160*3&lt;0,-3,IF(D160-F160*4&lt;0,4,IF(E160-G160*4&lt;0,-4,-9))))))))</f>
        <v>1</v>
      </c>
      <c r="I160" s="46">
        <f>E160-(ROUNDUP(D160/F160,0)-1)*G160</f>
        <v>1720</v>
      </c>
      <c r="J160" s="46"/>
      <c r="K160" s="46"/>
      <c r="L160" s="46"/>
      <c r="M160" s="46"/>
      <c r="N160" s="46"/>
      <c r="O160" s="46"/>
      <c r="P160" s="46"/>
      <c r="Q160" s="59"/>
      <c r="R160" s="59"/>
      <c r="S160" s="59"/>
      <c r="T160" s="59"/>
      <c r="U160" s="59"/>
      <c r="V160" s="59"/>
      <c r="W160" s="60"/>
      <c r="X160" s="60"/>
      <c r="Y160" s="54"/>
      <c r="Z160" s="54"/>
      <c r="AA160" s="54"/>
      <c r="AB160" s="55"/>
      <c r="AC160" s="54"/>
      <c r="AD160" s="63"/>
      <c r="AE160" s="61"/>
      <c r="AF160" s="61"/>
      <c r="AG160" s="61"/>
    </row>
    <row r="161" spans="1:33">
      <c r="A161" s="153"/>
      <c r="B161" s="6"/>
      <c r="C161" s="62"/>
      <c r="D161" s="6">
        <f t="shared" si="46"/>
        <v>0</v>
      </c>
      <c r="E161" s="48">
        <f>Z$3</f>
        <v>1430</v>
      </c>
      <c r="F161" s="46">
        <f>IF($Z$4-AF161&lt;0,1,$Z$4-AF161)</f>
        <v>982</v>
      </c>
      <c r="G161" s="46">
        <f>IF(AE161-$Z$5&lt;0,1,AE161-$Z$5)</f>
        <v>1</v>
      </c>
      <c r="H161" s="49">
        <f>IF(E161-G161&lt;0,-1,IF(D161-F161&lt;0,1,IF(E161-G161*2&lt;0,-2,IF(D161-F161*2&lt;0,2,IF(E161-G161*3&lt;0,-3,IF(D161-F161*3&lt;0,3,IF(E161-G161*4&lt;0,-4,-9)))))))</f>
        <v>1</v>
      </c>
      <c r="I161" s="46">
        <f>E161-ROUNDUP(D161/F161,0)*G161</f>
        <v>1430</v>
      </c>
      <c r="J161" s="46"/>
      <c r="K161" s="46"/>
      <c r="L161" s="46"/>
      <c r="M161" s="46"/>
      <c r="N161" s="46"/>
      <c r="O161" s="46"/>
      <c r="P161" s="46"/>
      <c r="Q161" s="59"/>
      <c r="R161" s="59"/>
      <c r="S161" s="59"/>
      <c r="T161" s="59"/>
      <c r="U161" s="59"/>
      <c r="V161" s="59"/>
      <c r="W161" s="60"/>
      <c r="X161" s="60"/>
      <c r="Y161" s="54"/>
      <c r="Z161" s="54"/>
      <c r="AA161" s="54"/>
      <c r="AB161" s="55"/>
      <c r="AC161" s="54"/>
      <c r="AD161" s="63"/>
      <c r="AE161" s="61"/>
      <c r="AF161" s="61"/>
      <c r="AG161" s="61"/>
    </row>
    <row r="162" spans="1:33" ht="13.5" customHeight="1">
      <c r="A162" s="151" t="s">
        <v>151</v>
      </c>
      <c r="B162" s="6">
        <v>1</v>
      </c>
      <c r="C162" s="62" t="s">
        <v>151</v>
      </c>
      <c r="D162" s="6">
        <f t="shared" si="46"/>
        <v>1358</v>
      </c>
      <c r="E162" s="6">
        <f>S$3</f>
        <v>1833</v>
      </c>
      <c r="F162" s="46">
        <f>IF($S$4-AF162&lt;0,1,$S$4-AF162)</f>
        <v>90</v>
      </c>
      <c r="G162" s="46">
        <f>IF(AE162-$S$5&lt;0,1,AE162-$S$5)</f>
        <v>208.20000000000005</v>
      </c>
      <c r="H162" s="49">
        <f>IF(D162-F162&lt;0,1,IF(E162-G162&lt;0,-1,IF(D162-F162*2&lt;0,2,IF(E162-G162*2&lt;0,-2,IF(D162-F162*3&lt;0,3,IF(E162-G162*3&lt;0,-3,IF(D162-F162*4&lt;0,4,IF(E162-G162*4&lt;0,-4,-9))))))))</f>
        <v>-9</v>
      </c>
      <c r="I162" s="46">
        <f>E162-(ROUNDUP(D162/F162,0)-1)*G162</f>
        <v>-1290.0000000000009</v>
      </c>
      <c r="J162" s="46"/>
      <c r="K162" s="46"/>
      <c r="L162" s="46"/>
      <c r="M162" s="46"/>
      <c r="N162" s="46"/>
      <c r="O162" s="46"/>
      <c r="P162" s="46"/>
      <c r="Q162" s="59" t="s">
        <v>152</v>
      </c>
      <c r="R162" s="59">
        <v>6</v>
      </c>
      <c r="S162" s="59">
        <v>180</v>
      </c>
      <c r="T162" s="59">
        <v>180</v>
      </c>
      <c r="U162" s="59">
        <v>100</v>
      </c>
      <c r="V162" s="60">
        <v>120</v>
      </c>
      <c r="W162" s="60">
        <v>360</v>
      </c>
      <c r="X162" s="60">
        <f t="shared" ref="X162:X208" si="64">W162+V162+U162+T162</f>
        <v>760</v>
      </c>
      <c r="Y162" s="55">
        <v>10</v>
      </c>
      <c r="Z162" s="54">
        <v>4.5814000000000004</v>
      </c>
      <c r="AA162" s="55">
        <v>6.4884000000000004</v>
      </c>
      <c r="AB162" s="55">
        <v>11.9937</v>
      </c>
      <c r="AC162" s="55">
        <f>AB162+AA162+Z162+Y162</f>
        <v>33.063500000000005</v>
      </c>
      <c r="AD162" s="63">
        <f t="shared" ref="AD162:AD169" si="65">ROUND(T162+Y162*($Q$3-1),0)*1.4</f>
        <v>1358</v>
      </c>
      <c r="AE162" s="61">
        <f t="shared" ref="AE162:AE169" si="66">ROUND(U162+Z162*($Q$3-1),0)*1.6</f>
        <v>739.2</v>
      </c>
      <c r="AF162" s="63">
        <f>ROUND(V162+AA162*($Q$3-1),0)*2</f>
        <v>1266</v>
      </c>
      <c r="AG162" s="61">
        <f t="shared" ref="AG162:AG174" si="67">ROUND(W162+AB162*($Q$3-1),0)</f>
        <v>1308</v>
      </c>
    </row>
    <row r="163" spans="1:33">
      <c r="A163" s="152"/>
      <c r="B163" s="6">
        <v>2</v>
      </c>
      <c r="C163" s="6" t="s">
        <v>148</v>
      </c>
      <c r="D163" s="6">
        <f t="shared" si="46"/>
        <v>1184.3999999999999</v>
      </c>
      <c r="E163" s="6">
        <f>T$3</f>
        <v>1797</v>
      </c>
      <c r="F163" s="46">
        <f>IF($T$4-AF163&lt;0,1,$T$4-AF163)</f>
        <v>899</v>
      </c>
      <c r="G163" s="46">
        <f>IF(AE163-$T$5&lt;0,1,AE163-$T$5)</f>
        <v>1</v>
      </c>
      <c r="H163" s="49">
        <f>IF(E163-G163&lt;0,-1,IF(D163-F163&lt;0,1,IF(E163-G163*2&lt;0,-2,IF(D163-F163*2&lt;0,2,IF(E163-G163*3&lt;0,-3,IF(D163-F163*3&lt;0,3,IF(E163-G163*4&lt;0,-4,-9)))))))</f>
        <v>2</v>
      </c>
      <c r="I163" s="46">
        <f>E163-ROUNDUP(D163/F163,0)*G163</f>
        <v>1795</v>
      </c>
      <c r="J163" s="46"/>
      <c r="K163" s="46"/>
      <c r="L163" s="46"/>
      <c r="M163" s="46"/>
      <c r="N163" s="46"/>
      <c r="O163" s="46"/>
      <c r="P163" s="46"/>
      <c r="Q163" s="59" t="s">
        <v>140</v>
      </c>
      <c r="R163" s="59">
        <v>4</v>
      </c>
      <c r="S163" s="59">
        <v>124</v>
      </c>
      <c r="T163" s="59">
        <v>135</v>
      </c>
      <c r="U163" s="59">
        <v>84</v>
      </c>
      <c r="V163" s="59">
        <v>36</v>
      </c>
      <c r="W163" s="59">
        <v>105</v>
      </c>
      <c r="X163" s="59">
        <f t="shared" si="64"/>
        <v>360</v>
      </c>
      <c r="Y163" s="54">
        <v>9</v>
      </c>
      <c r="Z163" s="54">
        <v>5.5892999999999997</v>
      </c>
      <c r="AA163" s="54">
        <v>2.3929</v>
      </c>
      <c r="AB163" s="54">
        <v>7</v>
      </c>
      <c r="AC163" s="54">
        <f>AB163+AA163+Z163+Y163</f>
        <v>23.982199999999999</v>
      </c>
      <c r="AD163" s="61">
        <f t="shared" si="65"/>
        <v>1184.3999999999999</v>
      </c>
      <c r="AE163" s="61">
        <f t="shared" si="66"/>
        <v>841.6</v>
      </c>
      <c r="AF163" s="61">
        <f>ROUND(V163+AA163*($Q$3-1),0)*2</f>
        <v>450</v>
      </c>
      <c r="AG163" s="61">
        <f t="shared" si="67"/>
        <v>658</v>
      </c>
    </row>
    <row r="164" spans="1:33">
      <c r="A164" s="152"/>
      <c r="B164" s="6">
        <v>3</v>
      </c>
      <c r="C164" s="62" t="s">
        <v>126</v>
      </c>
      <c r="D164" s="6">
        <f t="shared" si="46"/>
        <v>1024.8</v>
      </c>
      <c r="E164" s="6">
        <f>U$3</f>
        <v>1361</v>
      </c>
      <c r="F164" s="46">
        <f>IF($U$4-AF164&lt;0,1,$U$4-AF164)</f>
        <v>205.59999999999991</v>
      </c>
      <c r="G164" s="46">
        <f>IF(AE164-$U$5&lt;0,1,AE164-$U$5)</f>
        <v>1</v>
      </c>
      <c r="H164" s="49">
        <f>IF(D164-F164&lt;0,1,IF(E164-G164&lt;0,-1,IF(D164-F164*2&lt;0,2,IF(E164-G164*2&lt;0,-2,IF(D164-F164*3&lt;0,3,IF(E164-G164*3&lt;0,-3,IF(D164-F164*4&lt;0,4,IF(E164-G164*4&lt;0,-4,-9))))))))</f>
        <v>-9</v>
      </c>
      <c r="I164" s="46">
        <f>E164-(ROUNDUP(D164/F164,0)-1)*G164</f>
        <v>1357</v>
      </c>
      <c r="J164" s="46"/>
      <c r="K164" s="46"/>
      <c r="L164" s="46"/>
      <c r="M164" s="46"/>
      <c r="N164" s="46"/>
      <c r="O164" s="46"/>
      <c r="P164" s="46"/>
      <c r="Q164" s="59" t="s">
        <v>153</v>
      </c>
      <c r="R164" s="59">
        <v>5</v>
      </c>
      <c r="S164" s="59">
        <v>124</v>
      </c>
      <c r="T164" s="59">
        <v>100</v>
      </c>
      <c r="U164" s="59">
        <v>1</v>
      </c>
      <c r="V164" s="60">
        <v>100</v>
      </c>
      <c r="W164" s="59">
        <v>120</v>
      </c>
      <c r="X164" s="59">
        <f t="shared" si="64"/>
        <v>321</v>
      </c>
      <c r="Y164" s="54">
        <v>8</v>
      </c>
      <c r="Z164" s="54"/>
      <c r="AA164" s="55">
        <v>5.4726999999999997</v>
      </c>
      <c r="AB164" s="54">
        <v>9</v>
      </c>
      <c r="AC164" s="54">
        <f>AB164+AA164+Z164+Y164</f>
        <v>22.4727</v>
      </c>
      <c r="AD164" s="61">
        <f t="shared" si="65"/>
        <v>1024.8</v>
      </c>
      <c r="AE164" s="61">
        <f t="shared" si="66"/>
        <v>1.6</v>
      </c>
      <c r="AF164" s="63">
        <f>ROUND(V164+AA164*($Q$3-1),0)*2*1.1</f>
        <v>1170.4000000000001</v>
      </c>
      <c r="AG164" s="61">
        <f t="shared" si="67"/>
        <v>831</v>
      </c>
    </row>
    <row r="165" spans="1:33">
      <c r="A165" s="152"/>
      <c r="B165" s="6">
        <v>4</v>
      </c>
      <c r="C165" s="6" t="s">
        <v>154</v>
      </c>
      <c r="D165" s="6">
        <f t="shared" si="46"/>
        <v>996.8</v>
      </c>
      <c r="E165" s="6">
        <f>V$3</f>
        <v>1521</v>
      </c>
      <c r="F165" s="46">
        <f>IF($V$4-AF165&lt;0,1,$V$4-AF165)</f>
        <v>187</v>
      </c>
      <c r="G165" s="46">
        <f>IF(AE165-$V$5&lt;0,1,AE165-$V$5)</f>
        <v>1</v>
      </c>
      <c r="H165" s="49">
        <f>IF(E165-G165&lt;0,-1,IF(D165-F165&lt;0,1,IF(E165-G165*2&lt;0,-2,IF(D165-F165*2&lt;0,2,IF(E165-G165*3&lt;0,-3,IF(D165-F165*3&lt;0,3,IF(E165-G165*4&lt;0,-4,-9)))))))</f>
        <v>-9</v>
      </c>
      <c r="I165" s="46">
        <f>E165-ROUNDUP(D165/F165,0)*G165</f>
        <v>1515</v>
      </c>
      <c r="J165" s="46"/>
      <c r="K165" s="46"/>
      <c r="L165" s="46"/>
      <c r="M165" s="46"/>
      <c r="N165" s="46"/>
      <c r="O165" s="46"/>
      <c r="P165" s="46"/>
      <c r="Q165" s="59" t="s">
        <v>110</v>
      </c>
      <c r="R165" s="59">
        <v>4</v>
      </c>
      <c r="S165" s="59">
        <v>112</v>
      </c>
      <c r="T165" s="59">
        <v>80</v>
      </c>
      <c r="U165" s="59">
        <v>75</v>
      </c>
      <c r="V165" s="60">
        <v>105</v>
      </c>
      <c r="W165" s="59">
        <v>80</v>
      </c>
      <c r="X165" s="59">
        <f t="shared" si="64"/>
        <v>340</v>
      </c>
      <c r="Y165" s="54">
        <v>8</v>
      </c>
      <c r="Z165" s="54">
        <v>3.9</v>
      </c>
      <c r="AA165" s="55">
        <v>5.0999999999999996</v>
      </c>
      <c r="AB165" s="54">
        <v>7</v>
      </c>
      <c r="AC165" s="54">
        <f>AB165+AA165+Z165+Y165</f>
        <v>24</v>
      </c>
      <c r="AD165" s="61">
        <f t="shared" si="65"/>
        <v>996.8</v>
      </c>
      <c r="AE165" s="61">
        <f t="shared" si="66"/>
        <v>612.80000000000007</v>
      </c>
      <c r="AF165" s="63">
        <f>ROUND(V165+AA165*($Q$3-1),0)*2</f>
        <v>1016</v>
      </c>
      <c r="AG165" s="61">
        <f t="shared" si="67"/>
        <v>633</v>
      </c>
    </row>
    <row r="166" spans="1:33">
      <c r="A166" s="152"/>
      <c r="B166" s="6">
        <v>5</v>
      </c>
      <c r="C166" s="6" t="s">
        <v>205</v>
      </c>
      <c r="D166" s="6">
        <f t="shared" si="46"/>
        <v>1498</v>
      </c>
      <c r="E166" s="6">
        <f>W$3</f>
        <v>1719</v>
      </c>
      <c r="F166" s="46">
        <f>IF($W$4-AF166&lt;0,1,$W$4-AF166)</f>
        <v>270</v>
      </c>
      <c r="G166" s="46">
        <f>IF(AE166-$W$5&lt;0,1,AE166-$W$5)</f>
        <v>502.6</v>
      </c>
      <c r="H166" s="49">
        <f>IF(D166-F166&lt;0,1,IF(E166-G166&lt;0,-1,IF(D166-F166*2&lt;0,2,IF(E166-G166*2&lt;0,-2,IF(D166-F166*3&lt;0,3,IF(E166-G166*3&lt;0,-3,IF(D166-F166*4&lt;0,4,IF(E166-G166*4&lt;0,-4,-9))))))))</f>
        <v>-4</v>
      </c>
      <c r="I166" s="46">
        <f>E166-(ROUNDUP(D166/F166,0)-1)*G166</f>
        <v>-794</v>
      </c>
      <c r="J166" s="46"/>
      <c r="K166" s="46"/>
      <c r="L166" s="46"/>
      <c r="M166" s="46"/>
      <c r="N166" s="46"/>
      <c r="O166" s="46"/>
      <c r="P166" s="46"/>
      <c r="Q166" s="59" t="s">
        <v>13</v>
      </c>
      <c r="R166" s="59">
        <v>6</v>
      </c>
      <c r="S166" s="59">
        <v>204</v>
      </c>
      <c r="T166" s="60">
        <v>280</v>
      </c>
      <c r="U166" s="60">
        <v>150</v>
      </c>
      <c r="V166" s="60">
        <v>160</v>
      </c>
      <c r="W166" s="60">
        <v>500</v>
      </c>
      <c r="X166" s="60">
        <f t="shared" si="64"/>
        <v>1090</v>
      </c>
      <c r="Y166" s="54">
        <v>10</v>
      </c>
      <c r="Z166" s="54">
        <v>4.5</v>
      </c>
      <c r="AA166" s="54">
        <v>3.5</v>
      </c>
      <c r="AB166" s="54">
        <v>15</v>
      </c>
      <c r="AC166" s="54">
        <v>33</v>
      </c>
      <c r="AD166" s="61">
        <f t="shared" si="65"/>
        <v>1498</v>
      </c>
      <c r="AE166" s="61">
        <f t="shared" si="66"/>
        <v>809.6</v>
      </c>
      <c r="AF166" s="61">
        <f>ROUND(V166+AA166*($Q$3-1),0)*2</f>
        <v>874</v>
      </c>
      <c r="AG166" s="61">
        <f t="shared" si="67"/>
        <v>1685</v>
      </c>
    </row>
    <row r="167" spans="1:33">
      <c r="A167" s="152"/>
      <c r="B167" s="6">
        <v>6</v>
      </c>
      <c r="C167" s="62" t="s">
        <v>23</v>
      </c>
      <c r="D167" s="6">
        <f t="shared" si="46"/>
        <v>1136.8</v>
      </c>
      <c r="E167" s="6">
        <f>X$3</f>
        <v>1430</v>
      </c>
      <c r="F167" s="46">
        <f>IF($X$4-AF167&lt;0,1,$X$4-AF167)</f>
        <v>376</v>
      </c>
      <c r="G167" s="46">
        <f>IF(AE167-$X$5&lt;0,1,AE167-$X$5)</f>
        <v>495</v>
      </c>
      <c r="H167" s="49">
        <f>IF(E167-G167&lt;0,-1,IF(D167-F167&lt;0,1,IF(E167-G167*2&lt;0,-2,IF(D167-F167*2&lt;0,2,IF(E167-G167*3&lt;0,-3,IF(D167-F167*3&lt;0,3,IF(E167-G167*4&lt;0,-4,-9)))))))</f>
        <v>-3</v>
      </c>
      <c r="I167" s="46">
        <f>E167-ROUNDUP(D167/F167,0)*G167</f>
        <v>-550</v>
      </c>
      <c r="J167" s="46"/>
      <c r="K167" s="46"/>
      <c r="L167" s="46"/>
      <c r="M167" s="46"/>
      <c r="N167" s="46"/>
      <c r="O167" s="46"/>
      <c r="P167" s="46"/>
      <c r="Q167" s="59" t="s">
        <v>188</v>
      </c>
      <c r="R167" s="59">
        <v>6</v>
      </c>
      <c r="S167" s="59">
        <v>172</v>
      </c>
      <c r="T167" s="59">
        <v>180</v>
      </c>
      <c r="U167" s="60">
        <v>180</v>
      </c>
      <c r="V167" s="59">
        <v>60</v>
      </c>
      <c r="W167" s="59">
        <v>300</v>
      </c>
      <c r="X167" s="60">
        <f t="shared" si="64"/>
        <v>720</v>
      </c>
      <c r="Y167" s="54">
        <v>8</v>
      </c>
      <c r="Z167" s="55">
        <v>7.8461999999999996</v>
      </c>
      <c r="AA167" s="54">
        <v>3.0769000000000002</v>
      </c>
      <c r="AB167" s="55">
        <v>12</v>
      </c>
      <c r="AC167" s="55">
        <f t="shared" ref="AC167:AC178" si="68">AB167+AA167+Z167+Y167</f>
        <v>30.923099999999998</v>
      </c>
      <c r="AD167" s="61">
        <f t="shared" si="65"/>
        <v>1136.8</v>
      </c>
      <c r="AE167" s="63">
        <f t="shared" si="66"/>
        <v>1280</v>
      </c>
      <c r="AF167" s="61">
        <f>ROUND(V167+AA167*($Q$3-1),0)*2</f>
        <v>606</v>
      </c>
      <c r="AG167" s="61">
        <f t="shared" si="67"/>
        <v>1248</v>
      </c>
    </row>
    <row r="168" spans="1:33">
      <c r="A168" s="152"/>
      <c r="B168" s="6">
        <v>7</v>
      </c>
      <c r="C168" s="62" t="s">
        <v>57</v>
      </c>
      <c r="D168" s="6">
        <f t="shared" si="46"/>
        <v>1386</v>
      </c>
      <c r="E168" s="6">
        <f>Y$3</f>
        <v>1719</v>
      </c>
      <c r="F168" s="46">
        <f>IF($Y$4-AF168&lt;0,1,$Y$4-AF168)</f>
        <v>392</v>
      </c>
      <c r="G168" s="46">
        <f>IF(AE168-$Y$5&lt;0,1,AE168-$Y$5)</f>
        <v>611.40000000000009</v>
      </c>
      <c r="H168" s="49">
        <f>IF(D168-F168&lt;0,1,IF(E168-G168&lt;0,-1,IF(D168-F168*2&lt;0,2,IF(E168-G168*2&lt;0,-2,IF(D168-F168*3&lt;0,3,IF(E168-G168*3&lt;0,-3,IF(D168-F168*4&lt;0,4,IF(E168-G168*4&lt;0,-4,-9))))))))</f>
        <v>-3</v>
      </c>
      <c r="I168" s="46">
        <f>E168-(ROUNDUP(D168/F168,0)-1)*G168</f>
        <v>-115.20000000000027</v>
      </c>
      <c r="J168" s="46"/>
      <c r="K168" s="46"/>
      <c r="L168" s="46"/>
      <c r="M168" s="46"/>
      <c r="N168" s="46"/>
      <c r="O168" s="46"/>
      <c r="P168" s="46"/>
      <c r="Q168" s="59" t="s">
        <v>131</v>
      </c>
      <c r="R168" s="59">
        <v>5</v>
      </c>
      <c r="S168" s="59">
        <v>164</v>
      </c>
      <c r="T168" s="59">
        <v>200</v>
      </c>
      <c r="U168" s="59">
        <v>116</v>
      </c>
      <c r="V168" s="59">
        <v>76</v>
      </c>
      <c r="W168" s="59">
        <v>300</v>
      </c>
      <c r="X168" s="59">
        <f t="shared" si="64"/>
        <v>692</v>
      </c>
      <c r="Y168" s="55">
        <v>10</v>
      </c>
      <c r="Z168" s="54">
        <v>5.8</v>
      </c>
      <c r="AA168" s="54">
        <v>3.8</v>
      </c>
      <c r="AB168" s="54">
        <v>10</v>
      </c>
      <c r="AC168" s="54">
        <f t="shared" si="68"/>
        <v>29.6</v>
      </c>
      <c r="AD168" s="63">
        <f t="shared" si="65"/>
        <v>1386</v>
      </c>
      <c r="AE168" s="61">
        <f t="shared" si="66"/>
        <v>918.40000000000009</v>
      </c>
      <c r="AF168" s="61">
        <f>ROUND(V168+AA168*($Q$3-1),0)*2</f>
        <v>752</v>
      </c>
      <c r="AG168" s="61">
        <f t="shared" si="67"/>
        <v>1090</v>
      </c>
    </row>
    <row r="169" spans="1:33">
      <c r="A169" s="153"/>
      <c r="B169" s="6">
        <v>8</v>
      </c>
      <c r="C169" s="62" t="s">
        <v>1</v>
      </c>
      <c r="D169" s="6">
        <f t="shared" si="46"/>
        <v>970.19999999999993</v>
      </c>
      <c r="E169" s="6">
        <f>Z$3</f>
        <v>1430</v>
      </c>
      <c r="F169" s="46">
        <f>IF($Z$4-AF169&lt;0,1,$Z$4-AF169)</f>
        <v>1</v>
      </c>
      <c r="G169" s="46">
        <f>IF(AE169-$Z$5&lt;0,1,AE169-$Z$5)</f>
        <v>1</v>
      </c>
      <c r="H169" s="49">
        <f>IF(E169-G169&lt;0,-1,IF(D169-F169&lt;0,1,IF(E169-G169*2&lt;0,-2,IF(D169-F169*2&lt;0,2,IF(E169-G169*3&lt;0,-3,IF(D169-F169*3&lt;0,3,IF(E169-G169*4&lt;0,-4,-9)))))))</f>
        <v>-9</v>
      </c>
      <c r="I169" s="46">
        <f>E169-ROUNDUP(D169/F169,0)*G169</f>
        <v>459</v>
      </c>
      <c r="J169" s="46"/>
      <c r="K169" s="46"/>
      <c r="L169" s="46"/>
      <c r="M169" s="46"/>
      <c r="N169" s="46"/>
      <c r="O169" s="46"/>
      <c r="P169" s="46"/>
      <c r="Q169" s="59" t="s">
        <v>45</v>
      </c>
      <c r="R169" s="59">
        <v>6</v>
      </c>
      <c r="S169" s="59">
        <v>156</v>
      </c>
      <c r="T169" s="59">
        <v>140</v>
      </c>
      <c r="U169" s="59">
        <v>80</v>
      </c>
      <c r="V169" s="60">
        <v>120</v>
      </c>
      <c r="W169" s="60">
        <v>450</v>
      </c>
      <c r="X169" s="60">
        <f t="shared" si="64"/>
        <v>790</v>
      </c>
      <c r="Y169" s="54">
        <v>7</v>
      </c>
      <c r="Z169" s="54">
        <v>3.1</v>
      </c>
      <c r="AA169" s="55">
        <v>5.8</v>
      </c>
      <c r="AB169" s="55">
        <v>11</v>
      </c>
      <c r="AC169" s="54">
        <f t="shared" si="68"/>
        <v>26.900000000000002</v>
      </c>
      <c r="AD169" s="61">
        <f t="shared" si="65"/>
        <v>970.19999999999993</v>
      </c>
      <c r="AE169" s="61">
        <f t="shared" si="66"/>
        <v>520</v>
      </c>
      <c r="AF169" s="63">
        <f>ROUND(V169+AA169*($Q$3-1),0)*2</f>
        <v>1156</v>
      </c>
      <c r="AG169" s="61">
        <f t="shared" si="67"/>
        <v>1319</v>
      </c>
    </row>
    <row r="170" spans="1:33" ht="13.5" customHeight="1">
      <c r="A170" s="151" t="s">
        <v>155</v>
      </c>
      <c r="B170" s="46">
        <v>1</v>
      </c>
      <c r="C170" s="46" t="s">
        <v>155</v>
      </c>
      <c r="D170" s="46">
        <f t="shared" si="46"/>
        <v>1246.5</v>
      </c>
      <c r="E170" s="48">
        <f>S$3</f>
        <v>1833</v>
      </c>
      <c r="F170" s="46">
        <f>IF($S$4-AF170&lt;0,1,$S$4-AF170)</f>
        <v>987.6</v>
      </c>
      <c r="G170" s="46">
        <f>IF(AE170-$S$5&lt;0,1,AE170-$S$5)</f>
        <v>303</v>
      </c>
      <c r="H170" s="49">
        <f>IF(D170-F170&lt;0,1,IF(E170-G170&lt;0,-1,IF(D170-F170*2&lt;0,2,IF(E170-G170*2&lt;0,-2,IF(D170-F170*3&lt;0,3,IF(E170-G170*3&lt;0,-3,IF(D170-F170*4&lt;0,4,IF(E170-G170*4&lt;0,-4,-9))))))))</f>
        <v>2</v>
      </c>
      <c r="I170" s="46">
        <f>E170-(ROUNDUP(D170/F170,0)-1)*G170</f>
        <v>1530</v>
      </c>
      <c r="J170" s="46"/>
      <c r="K170" s="46"/>
      <c r="L170" s="46"/>
      <c r="M170" s="46"/>
      <c r="N170" s="46"/>
      <c r="O170" s="46"/>
      <c r="P170" s="46"/>
      <c r="Q170" s="52" t="s">
        <v>59</v>
      </c>
      <c r="R170" s="52">
        <v>5</v>
      </c>
      <c r="S170" s="52">
        <v>108</v>
      </c>
      <c r="T170" s="52">
        <v>120</v>
      </c>
      <c r="U170" s="52">
        <v>90</v>
      </c>
      <c r="V170" s="52">
        <v>70</v>
      </c>
      <c r="W170" s="52">
        <v>60</v>
      </c>
      <c r="X170" s="52">
        <f t="shared" si="64"/>
        <v>340</v>
      </c>
      <c r="Y170" s="54">
        <v>9</v>
      </c>
      <c r="Z170" s="54">
        <v>5.9</v>
      </c>
      <c r="AA170" s="54">
        <v>3</v>
      </c>
      <c r="AB170" s="54">
        <v>5</v>
      </c>
      <c r="AC170" s="54">
        <f t="shared" si="68"/>
        <v>22.9</v>
      </c>
      <c r="AD170" s="56">
        <f t="shared" ref="AD170:AE177" si="69">ROUND(T170+Y170*($Q$3-1),0)*1.5</f>
        <v>1246.5</v>
      </c>
      <c r="AE170" s="56">
        <f t="shared" si="69"/>
        <v>834</v>
      </c>
      <c r="AF170" s="56">
        <f t="shared" ref="AF170:AF177" si="70">ROUND(V170+AA170*($Q$3-1),0)*1.2</f>
        <v>368.4</v>
      </c>
      <c r="AG170" s="56">
        <f t="shared" si="67"/>
        <v>455</v>
      </c>
    </row>
    <row r="171" spans="1:33">
      <c r="A171" s="152"/>
      <c r="B171" s="46">
        <v>2</v>
      </c>
      <c r="C171" s="47" t="s">
        <v>147</v>
      </c>
      <c r="D171" s="46">
        <f t="shared" si="46"/>
        <v>1455</v>
      </c>
      <c r="E171" s="48">
        <f>T$3</f>
        <v>1797</v>
      </c>
      <c r="F171" s="46">
        <f>IF($T$4-AF171&lt;0,1,$T$4-AF171)</f>
        <v>873.8</v>
      </c>
      <c r="G171" s="46">
        <f>IF(AE171-$T$5&lt;0,1,AE171-$T$5)</f>
        <v>34</v>
      </c>
      <c r="H171" s="49">
        <f>IF(E171-G171&lt;0,-1,IF(D171-F171&lt;0,1,IF(E171-G171*2&lt;0,-2,IF(D171-F171*2&lt;0,2,IF(E171-G171*3&lt;0,-3,IF(D171-F171*3&lt;0,3,IF(E171-G171*4&lt;0,-4,-9)))))))</f>
        <v>2</v>
      </c>
      <c r="I171" s="46">
        <f>E171-ROUNDUP(D171/F171,0)*G171</f>
        <v>1729</v>
      </c>
      <c r="J171" s="46"/>
      <c r="K171" s="46"/>
      <c r="L171" s="46"/>
      <c r="M171" s="46"/>
      <c r="N171" s="46"/>
      <c r="O171" s="46"/>
      <c r="P171" s="46"/>
      <c r="Q171" s="52" t="s">
        <v>185</v>
      </c>
      <c r="R171" s="52">
        <v>6</v>
      </c>
      <c r="S171" s="52">
        <v>180</v>
      </c>
      <c r="T171" s="52">
        <v>180</v>
      </c>
      <c r="U171" s="53">
        <v>150</v>
      </c>
      <c r="V171" s="52">
        <v>80</v>
      </c>
      <c r="W171" s="53">
        <v>360</v>
      </c>
      <c r="X171" s="53">
        <f t="shared" si="64"/>
        <v>770</v>
      </c>
      <c r="Y171" s="55">
        <v>10</v>
      </c>
      <c r="Z171" s="55">
        <v>7.0857000000000001</v>
      </c>
      <c r="AA171" s="54">
        <v>4</v>
      </c>
      <c r="AB171" s="55">
        <v>12</v>
      </c>
      <c r="AC171" s="55">
        <f t="shared" si="68"/>
        <v>33.085700000000003</v>
      </c>
      <c r="AD171" s="56">
        <f t="shared" si="69"/>
        <v>1455</v>
      </c>
      <c r="AE171" s="57">
        <f t="shared" si="69"/>
        <v>1065</v>
      </c>
      <c r="AF171" s="56">
        <f t="shared" si="70"/>
        <v>475.2</v>
      </c>
      <c r="AG171" s="56">
        <f t="shared" si="67"/>
        <v>1308</v>
      </c>
    </row>
    <row r="172" spans="1:33">
      <c r="A172" s="152"/>
      <c r="B172" s="46">
        <v>3</v>
      </c>
      <c r="C172" s="46" t="s">
        <v>156</v>
      </c>
      <c r="D172" s="46">
        <f t="shared" si="46"/>
        <v>1128</v>
      </c>
      <c r="E172" s="48">
        <f>U$3</f>
        <v>1361</v>
      </c>
      <c r="F172" s="46">
        <f>IF($U$4-AF172&lt;0,1,$U$4-AF172)</f>
        <v>1036.4000000000001</v>
      </c>
      <c r="G172" s="46">
        <f>IF(AE172-$U$5&lt;0,1,AE172-$U$5)</f>
        <v>180</v>
      </c>
      <c r="H172" s="49">
        <f>IF(D172-F172&lt;0,1,IF(E172-G172&lt;0,-1,IF(D172-F172*2&lt;0,2,IF(E172-G172*2&lt;0,-2,IF(D172-F172*3&lt;0,3,IF(E172-G172*3&lt;0,-3,IF(D172-F172*4&lt;0,4,IF(E172-G172*4&lt;0,-4,-9))))))))</f>
        <v>2</v>
      </c>
      <c r="I172" s="46">
        <f>E172-(ROUNDUP(D172/F172,0)-1)*G172</f>
        <v>1181</v>
      </c>
      <c r="J172" s="46"/>
      <c r="K172" s="46"/>
      <c r="L172" s="46"/>
      <c r="M172" s="46"/>
      <c r="N172" s="46"/>
      <c r="O172" s="46"/>
      <c r="P172" s="46"/>
      <c r="Q172" s="52" t="s">
        <v>245</v>
      </c>
      <c r="R172" s="52">
        <v>4</v>
      </c>
      <c r="S172" s="52">
        <v>112</v>
      </c>
      <c r="T172" s="52">
        <v>120</v>
      </c>
      <c r="U172" s="52">
        <v>75</v>
      </c>
      <c r="V172" s="52">
        <v>46</v>
      </c>
      <c r="W172" s="52">
        <v>90</v>
      </c>
      <c r="X172" s="52">
        <f t="shared" si="64"/>
        <v>331</v>
      </c>
      <c r="Y172" s="54">
        <v>8</v>
      </c>
      <c r="Z172" s="54">
        <v>5</v>
      </c>
      <c r="AA172" s="54">
        <v>3</v>
      </c>
      <c r="AB172" s="54">
        <v>6</v>
      </c>
      <c r="AC172" s="54">
        <f t="shared" si="68"/>
        <v>22</v>
      </c>
      <c r="AD172" s="56">
        <f t="shared" si="69"/>
        <v>1128</v>
      </c>
      <c r="AE172" s="56">
        <f t="shared" si="69"/>
        <v>705</v>
      </c>
      <c r="AF172" s="56">
        <f t="shared" si="70"/>
        <v>339.59999999999997</v>
      </c>
      <c r="AG172" s="56">
        <f t="shared" si="67"/>
        <v>564</v>
      </c>
    </row>
    <row r="173" spans="1:33">
      <c r="A173" s="152"/>
      <c r="B173" s="46">
        <v>4</v>
      </c>
      <c r="C173" s="46" t="s">
        <v>157</v>
      </c>
      <c r="D173" s="46">
        <f t="shared" si="46"/>
        <v>1150.5</v>
      </c>
      <c r="E173" s="48">
        <f>V$3</f>
        <v>1521</v>
      </c>
      <c r="F173" s="46">
        <f>IF($V$4-AF173&lt;0,1,$V$4-AF173)</f>
        <v>939</v>
      </c>
      <c r="G173" s="46">
        <f>IF(AE173-$V$5&lt;0,1,AE173-$V$5)</f>
        <v>1</v>
      </c>
      <c r="H173" s="49">
        <f>IF(E173-G173&lt;0,-1,IF(D173-F173&lt;0,1,IF(E173-G173*2&lt;0,-2,IF(D173-F173*2&lt;0,2,IF(E173-G173*3&lt;0,-3,IF(D173-F173*3&lt;0,3,IF(E173-G173*4&lt;0,-4,-9)))))))</f>
        <v>2</v>
      </c>
      <c r="I173" s="46">
        <f>E173-ROUNDUP(D173/F173,0)*G173</f>
        <v>1519</v>
      </c>
      <c r="J173" s="46"/>
      <c r="K173" s="46"/>
      <c r="L173" s="46"/>
      <c r="M173" s="46"/>
      <c r="N173" s="46"/>
      <c r="O173" s="46"/>
      <c r="P173" s="46"/>
      <c r="Q173" s="52" t="s">
        <v>181</v>
      </c>
      <c r="R173" s="52">
        <v>5</v>
      </c>
      <c r="S173" s="52">
        <v>124</v>
      </c>
      <c r="T173" s="52">
        <v>135</v>
      </c>
      <c r="U173" s="52">
        <v>84</v>
      </c>
      <c r="V173" s="52">
        <v>39</v>
      </c>
      <c r="W173" s="52">
        <v>120</v>
      </c>
      <c r="X173" s="52">
        <f t="shared" si="64"/>
        <v>378</v>
      </c>
      <c r="Y173" s="54">
        <v>8</v>
      </c>
      <c r="Z173" s="54">
        <v>5.5918000000000001</v>
      </c>
      <c r="AA173" s="54">
        <v>2.2856999999999998</v>
      </c>
      <c r="AB173" s="54">
        <v>8</v>
      </c>
      <c r="AC173" s="54">
        <f t="shared" si="68"/>
        <v>23.877500000000001</v>
      </c>
      <c r="AD173" s="56">
        <f t="shared" si="69"/>
        <v>1150.5</v>
      </c>
      <c r="AE173" s="56">
        <f t="shared" si="69"/>
        <v>789</v>
      </c>
      <c r="AF173" s="56">
        <f t="shared" si="70"/>
        <v>264</v>
      </c>
      <c r="AG173" s="56">
        <f t="shared" si="67"/>
        <v>752</v>
      </c>
    </row>
    <row r="174" spans="1:33">
      <c r="A174" s="152"/>
      <c r="B174" s="46">
        <v>5</v>
      </c>
      <c r="C174" s="46" t="s">
        <v>176</v>
      </c>
      <c r="D174" s="46">
        <f t="shared" si="46"/>
        <v>1269</v>
      </c>
      <c r="E174" s="48">
        <f>W$3</f>
        <v>1719</v>
      </c>
      <c r="F174" s="46">
        <f>IF($W$4-AF174&lt;0,1,$W$4-AF174)</f>
        <v>886</v>
      </c>
      <c r="G174" s="46">
        <f>IF(AE174-$W$5&lt;0,1,AE174-$W$5)</f>
        <v>494</v>
      </c>
      <c r="H174" s="49">
        <f>IF(D174-F174&lt;0,1,IF(E174-G174&lt;0,-1,IF(D174-F174*2&lt;0,2,IF(E174-G174*2&lt;0,-2,IF(D174-F174*3&lt;0,3,IF(E174-G174*3&lt;0,-3,IF(D174-F174*4&lt;0,4,IF(E174-G174*4&lt;0,-4,-9))))))))</f>
        <v>2</v>
      </c>
      <c r="I174" s="46">
        <f>E174-(ROUNDUP(D174/F174,0)-1)*G174</f>
        <v>1225</v>
      </c>
      <c r="J174" s="46"/>
      <c r="K174" s="46"/>
      <c r="L174" s="46"/>
      <c r="M174" s="46"/>
      <c r="N174" s="46"/>
      <c r="O174" s="46"/>
      <c r="P174" s="46"/>
      <c r="Q174" s="52" t="s">
        <v>158</v>
      </c>
      <c r="R174" s="52">
        <v>3</v>
      </c>
      <c r="S174" s="52">
        <v>116</v>
      </c>
      <c r="T174" s="52">
        <v>135</v>
      </c>
      <c r="U174" s="52">
        <v>85</v>
      </c>
      <c r="V174" s="52">
        <v>34</v>
      </c>
      <c r="W174" s="52">
        <v>90</v>
      </c>
      <c r="X174" s="52">
        <f t="shared" si="64"/>
        <v>344</v>
      </c>
      <c r="Y174" s="54">
        <v>9</v>
      </c>
      <c r="Z174" s="54">
        <v>5.6856999999999998</v>
      </c>
      <c r="AA174" s="54">
        <v>2.2856999999999998</v>
      </c>
      <c r="AB174" s="54">
        <v>6</v>
      </c>
      <c r="AC174" s="54">
        <f t="shared" si="68"/>
        <v>22.971399999999999</v>
      </c>
      <c r="AD174" s="56">
        <f t="shared" si="69"/>
        <v>1269</v>
      </c>
      <c r="AE174" s="56">
        <f t="shared" si="69"/>
        <v>801</v>
      </c>
      <c r="AF174" s="56">
        <f t="shared" si="70"/>
        <v>258</v>
      </c>
      <c r="AG174" s="56">
        <f t="shared" si="67"/>
        <v>564</v>
      </c>
    </row>
    <row r="175" spans="1:33">
      <c r="A175" s="152"/>
      <c r="B175" s="46">
        <v>6</v>
      </c>
      <c r="C175" s="46" t="s">
        <v>151</v>
      </c>
      <c r="D175" s="46">
        <f t="shared" si="46"/>
        <v>1455</v>
      </c>
      <c r="E175" s="48">
        <f>X$3</f>
        <v>1430</v>
      </c>
      <c r="F175" s="46">
        <f>IF($X$4-AF175&lt;0,1,$X$4-AF175)</f>
        <v>222.39999999999998</v>
      </c>
      <c r="G175" s="46">
        <f>IF(AE175-$X$5&lt;0,1,AE175-$X$5)</f>
        <v>1</v>
      </c>
      <c r="H175" s="49">
        <f>IF(E175-G175&lt;0,-1,IF(D175-F175&lt;0,1,IF(E175-G175*2&lt;0,-2,IF(D175-F175*2&lt;0,2,IF(E175-G175*3&lt;0,-3,IF(D175-F175*3&lt;0,3,IF(E175-G175*4&lt;0,-4,-9)))))))</f>
        <v>-9</v>
      </c>
      <c r="I175" s="46">
        <f>E175-ROUNDUP(D175/F175,0)*G175</f>
        <v>1423</v>
      </c>
      <c r="J175" s="46"/>
      <c r="K175" s="46"/>
      <c r="L175" s="46"/>
      <c r="M175" s="46"/>
      <c r="N175" s="46"/>
      <c r="O175" s="46"/>
      <c r="P175" s="46"/>
      <c r="Q175" s="52" t="s">
        <v>152</v>
      </c>
      <c r="R175" s="52">
        <v>6</v>
      </c>
      <c r="S175" s="52">
        <v>180</v>
      </c>
      <c r="T175" s="52">
        <v>180</v>
      </c>
      <c r="U175" s="52">
        <v>100</v>
      </c>
      <c r="V175" s="53">
        <v>120</v>
      </c>
      <c r="W175" s="53">
        <v>360</v>
      </c>
      <c r="X175" s="53">
        <f t="shared" si="64"/>
        <v>760</v>
      </c>
      <c r="Y175" s="55">
        <v>10</v>
      </c>
      <c r="Z175" s="54">
        <v>4.5814000000000004</v>
      </c>
      <c r="AA175" s="55">
        <v>6.4884000000000004</v>
      </c>
      <c r="AB175" s="55">
        <v>11.9937</v>
      </c>
      <c r="AC175" s="55">
        <f t="shared" si="68"/>
        <v>33.063500000000005</v>
      </c>
      <c r="AD175" s="56">
        <f t="shared" si="69"/>
        <v>1455</v>
      </c>
      <c r="AE175" s="56">
        <f t="shared" si="69"/>
        <v>693</v>
      </c>
      <c r="AF175" s="57">
        <f t="shared" si="70"/>
        <v>759.6</v>
      </c>
      <c r="AG175" s="56">
        <f>ROUND(W175+AB175*($Q$3-1),0)*1.03</f>
        <v>1347.24</v>
      </c>
    </row>
    <row r="176" spans="1:33">
      <c r="A176" s="152"/>
      <c r="B176" s="46">
        <v>7</v>
      </c>
      <c r="C176" s="46" t="s">
        <v>122</v>
      </c>
      <c r="D176" s="46">
        <f t="shared" si="46"/>
        <v>1485</v>
      </c>
      <c r="E176" s="31">
        <f>Y$3</f>
        <v>1719</v>
      </c>
      <c r="F176" s="46">
        <f>IF($Y$4-AF176&lt;0,1,$Y$4-AF176)</f>
        <v>526</v>
      </c>
      <c r="G176" s="46">
        <f>IF(AE176-$Y$5&lt;0,1,AE176-$Y$5)</f>
        <v>347</v>
      </c>
      <c r="H176" s="49">
        <f>IF(D176-F176&lt;0,1,IF(E176-G176&lt;0,-1,IF(D176-F176*2&lt;0,2,IF(E176-G176*2&lt;0,-2,IF(D176-F176*3&lt;0,3,IF(E176-G176*3&lt;0,-3,IF(D176-F176*4&lt;0,4,IF(E176-G176*4&lt;0,-4,-9))))))))</f>
        <v>3</v>
      </c>
      <c r="I176" s="46">
        <f>E176-(ROUNDUP(D176/F176,0)-1)*G176</f>
        <v>1025</v>
      </c>
      <c r="J176" s="46"/>
      <c r="K176" s="46"/>
      <c r="L176" s="46"/>
      <c r="M176" s="46"/>
      <c r="N176" s="46"/>
      <c r="O176" s="46"/>
      <c r="P176" s="46"/>
      <c r="Q176" s="52" t="s">
        <v>130</v>
      </c>
      <c r="R176" s="52">
        <v>6</v>
      </c>
      <c r="S176" s="52">
        <v>160</v>
      </c>
      <c r="T176" s="52">
        <v>200</v>
      </c>
      <c r="U176" s="52">
        <v>88</v>
      </c>
      <c r="V176" s="53">
        <v>104</v>
      </c>
      <c r="W176" s="52">
        <v>270</v>
      </c>
      <c r="X176" s="52">
        <f t="shared" si="64"/>
        <v>662</v>
      </c>
      <c r="Y176" s="55">
        <v>10</v>
      </c>
      <c r="Z176" s="54">
        <v>4.4000000000000004</v>
      </c>
      <c r="AA176" s="55">
        <v>5.2</v>
      </c>
      <c r="AB176" s="54">
        <v>10</v>
      </c>
      <c r="AC176" s="54">
        <f t="shared" si="68"/>
        <v>29.6</v>
      </c>
      <c r="AD176" s="56">
        <f t="shared" si="69"/>
        <v>1485</v>
      </c>
      <c r="AE176" s="56">
        <f t="shared" si="69"/>
        <v>654</v>
      </c>
      <c r="AF176" s="56">
        <f t="shared" si="70"/>
        <v>618</v>
      </c>
      <c r="AG176" s="56">
        <f t="shared" ref="AG176:AG191" si="71">ROUND(W176+AB176*($Q$3-1),0)</f>
        <v>1060</v>
      </c>
    </row>
    <row r="177" spans="1:33">
      <c r="A177" s="153"/>
      <c r="B177" s="46">
        <v>8</v>
      </c>
      <c r="C177" s="46" t="s">
        <v>182</v>
      </c>
      <c r="D177" s="46">
        <f t="shared" si="46"/>
        <v>1200</v>
      </c>
      <c r="E177" s="48">
        <f>Z$3</f>
        <v>1430</v>
      </c>
      <c r="F177" s="46">
        <f>IF($Z$4-AF177&lt;0,1,$Z$4-AF177)</f>
        <v>752.8</v>
      </c>
      <c r="G177" s="46">
        <f>IF(AE177-$Z$5&lt;0,1,AE177-$Z$5)</f>
        <v>70</v>
      </c>
      <c r="H177" s="49">
        <f>IF(E177-G177&lt;0,-1,IF(D177-F177&lt;0,1,IF(E177-G177*2&lt;0,-2,IF(D177-F177*2&lt;0,2,IF(E177-G177*3&lt;0,-3,IF(D177-F177*3&lt;0,3,IF(E177-G177*4&lt;0,-4,-9)))))))</f>
        <v>2</v>
      </c>
      <c r="I177" s="46">
        <f>E177-ROUNDUP(D177/F177,0)*G177</f>
        <v>1290</v>
      </c>
      <c r="J177" s="46"/>
      <c r="K177" s="46"/>
      <c r="L177" s="46"/>
      <c r="M177" s="46"/>
      <c r="N177" s="46"/>
      <c r="O177" s="46"/>
      <c r="P177" s="46"/>
      <c r="Q177" s="52" t="s">
        <v>60</v>
      </c>
      <c r="R177" s="52">
        <v>5</v>
      </c>
      <c r="S177" s="52">
        <v>176</v>
      </c>
      <c r="T177" s="52">
        <v>10</v>
      </c>
      <c r="U177" s="52">
        <v>10</v>
      </c>
      <c r="V177" s="52">
        <v>10</v>
      </c>
      <c r="W177" s="52">
        <v>0</v>
      </c>
      <c r="X177" s="52">
        <f t="shared" si="64"/>
        <v>30</v>
      </c>
      <c r="Y177" s="55">
        <v>10</v>
      </c>
      <c r="Z177" s="55">
        <v>7.0909000000000004</v>
      </c>
      <c r="AA177" s="54">
        <v>2.2955000000000001</v>
      </c>
      <c r="AB177" s="55">
        <v>21</v>
      </c>
      <c r="AC177" s="55">
        <f t="shared" si="68"/>
        <v>40.386400000000002</v>
      </c>
      <c r="AD177" s="56">
        <f t="shared" si="69"/>
        <v>1200</v>
      </c>
      <c r="AE177" s="56">
        <f t="shared" si="69"/>
        <v>855</v>
      </c>
      <c r="AF177" s="56">
        <f t="shared" si="70"/>
        <v>229.2</v>
      </c>
      <c r="AG177" s="56">
        <f t="shared" si="71"/>
        <v>1659</v>
      </c>
    </row>
    <row r="178" spans="1:33" ht="13.5" customHeight="1">
      <c r="A178" s="151" t="s">
        <v>73</v>
      </c>
      <c r="B178" s="46">
        <v>1</v>
      </c>
      <c r="C178" s="46" t="s">
        <v>73</v>
      </c>
      <c r="D178" s="46">
        <f t="shared" si="46"/>
        <v>1173</v>
      </c>
      <c r="E178" s="6">
        <f>S$3</f>
        <v>1833</v>
      </c>
      <c r="F178" s="46">
        <f>IF($S$4-AF178&lt;0,1,$S$4-AF178)</f>
        <v>706.4</v>
      </c>
      <c r="G178" s="46">
        <f>IF(AE178-$S$5&lt;0,1,AE178-$S$5)</f>
        <v>1</v>
      </c>
      <c r="H178" s="49">
        <f>IF(D178-F178&lt;0,1,IF(E178-G178&lt;0,-1,IF(D178-F178*2&lt;0,2,IF(E178-G178*2&lt;0,-2,IF(D178-F178*3&lt;0,3,IF(E178-G178*3&lt;0,-3,IF(D178-F178*4&lt;0,4,IF(E178-G178*4&lt;0,-4,-9))))))))</f>
        <v>2</v>
      </c>
      <c r="I178" s="46">
        <f>E178-(ROUNDUP(D178/F178,0)-1)*G178</f>
        <v>1832</v>
      </c>
      <c r="J178" s="46"/>
      <c r="K178" s="46"/>
      <c r="L178" s="46"/>
      <c r="M178" s="46"/>
      <c r="N178" s="46"/>
      <c r="O178" s="46"/>
      <c r="P178" s="46"/>
      <c r="Q178" s="52" t="s">
        <v>60</v>
      </c>
      <c r="R178" s="52">
        <v>6</v>
      </c>
      <c r="S178" s="52">
        <v>164</v>
      </c>
      <c r="T178" s="52">
        <v>150</v>
      </c>
      <c r="U178" s="52">
        <v>96</v>
      </c>
      <c r="V178" s="52">
        <v>82</v>
      </c>
      <c r="W178" s="53">
        <v>480</v>
      </c>
      <c r="X178" s="53">
        <f t="shared" si="64"/>
        <v>808</v>
      </c>
      <c r="Y178" s="54">
        <v>8</v>
      </c>
      <c r="Z178" s="54">
        <v>4.5</v>
      </c>
      <c r="AA178" s="54">
        <v>4.0968</v>
      </c>
      <c r="AB178" s="55">
        <v>12</v>
      </c>
      <c r="AC178" s="54">
        <f t="shared" si="68"/>
        <v>28.596800000000002</v>
      </c>
      <c r="AD178" s="56">
        <f t="shared" ref="AD178:AD208" si="72">ROUND(T178+Y178*($Q$3-1),0)*1.5</f>
        <v>1173</v>
      </c>
      <c r="AE178" s="56">
        <f t="shared" ref="AE178:AE185" si="73">ROUND(U178+Z178*($Q$3-1),0)</f>
        <v>452</v>
      </c>
      <c r="AF178" s="56">
        <f t="shared" ref="AF178:AF185" si="74">ROUND(V178+AA178*($Q$3-1),0)*1.6</f>
        <v>649.6</v>
      </c>
      <c r="AG178" s="56">
        <f t="shared" si="71"/>
        <v>1428</v>
      </c>
    </row>
    <row r="179" spans="1:33">
      <c r="A179" s="152"/>
      <c r="B179" s="46">
        <v>2</v>
      </c>
      <c r="C179" s="46" t="s">
        <v>47</v>
      </c>
      <c r="D179" s="46">
        <f t="shared" si="46"/>
        <v>1128</v>
      </c>
      <c r="E179" s="6">
        <f>T$3</f>
        <v>1797</v>
      </c>
      <c r="F179" s="46">
        <f>IF($T$4-AF179&lt;0,1,$T$4-AF179)</f>
        <v>752.19999999999993</v>
      </c>
      <c r="G179" s="46">
        <f>IF(AE179-$T$5&lt;0,1,AE179-$T$5)</f>
        <v>1</v>
      </c>
      <c r="H179" s="49">
        <f>IF(E179-G179&lt;0,-1,IF(D179-F179&lt;0,1,IF(E179-G179*2&lt;0,-2,IF(D179-F179*2&lt;0,2,IF(E179-G179*3&lt;0,-3,IF(D179-F179*3&lt;0,3,IF(E179-G179*4&lt;0,-4,-9)))))))</f>
        <v>2</v>
      </c>
      <c r="I179" s="46">
        <f>E179-ROUNDUP(D179/F179,0)*G179</f>
        <v>1795</v>
      </c>
      <c r="J179" s="46"/>
      <c r="K179" s="46"/>
      <c r="L179" s="46"/>
      <c r="M179" s="46"/>
      <c r="N179" s="46"/>
      <c r="O179" s="46"/>
      <c r="P179" s="46"/>
      <c r="Q179" s="52" t="s">
        <v>127</v>
      </c>
      <c r="R179" s="52">
        <v>5</v>
      </c>
      <c r="S179" s="52">
        <v>112</v>
      </c>
      <c r="T179" s="52">
        <v>120</v>
      </c>
      <c r="U179" s="52">
        <v>66</v>
      </c>
      <c r="V179" s="52">
        <v>57</v>
      </c>
      <c r="W179" s="52">
        <v>90</v>
      </c>
      <c r="X179" s="52">
        <f t="shared" si="64"/>
        <v>333</v>
      </c>
      <c r="Y179" s="54">
        <v>8</v>
      </c>
      <c r="Z179" s="54">
        <v>4.5</v>
      </c>
      <c r="AA179" s="54">
        <v>4</v>
      </c>
      <c r="AB179" s="54">
        <v>6</v>
      </c>
      <c r="AC179" s="54"/>
      <c r="AD179" s="56">
        <f t="shared" si="72"/>
        <v>1128</v>
      </c>
      <c r="AE179" s="56">
        <f t="shared" si="73"/>
        <v>422</v>
      </c>
      <c r="AF179" s="56">
        <f t="shared" si="74"/>
        <v>596.80000000000007</v>
      </c>
      <c r="AG179" s="56">
        <f t="shared" si="71"/>
        <v>564</v>
      </c>
    </row>
    <row r="180" spans="1:33">
      <c r="A180" s="152"/>
      <c r="B180" s="46">
        <v>3</v>
      </c>
      <c r="C180" s="46" t="s">
        <v>244</v>
      </c>
      <c r="D180" s="46">
        <f t="shared" si="46"/>
        <v>1128</v>
      </c>
      <c r="E180" s="6">
        <f>U$3</f>
        <v>1361</v>
      </c>
      <c r="F180" s="46">
        <f>IF($U$4-AF180&lt;0,1,$U$4-AF180)</f>
        <v>800</v>
      </c>
      <c r="G180" s="46">
        <f>IF(AE180-$U$5&lt;0,1,AE180-$U$5)</f>
        <v>1</v>
      </c>
      <c r="H180" s="49">
        <f>IF(D180-F180&lt;0,1,IF(E180-G180&lt;0,-1,IF(D180-F180*2&lt;0,2,IF(E180-G180*2&lt;0,-2,IF(D180-F180*3&lt;0,3,IF(E180-G180*3&lt;0,-3,IF(D180-F180*4&lt;0,4,IF(E180-G180*4&lt;0,-4,-9))))))))</f>
        <v>2</v>
      </c>
      <c r="I180" s="46">
        <f>E180-(ROUNDUP(D180/F180,0)-1)*G180</f>
        <v>1360</v>
      </c>
      <c r="J180" s="46"/>
      <c r="K180" s="46"/>
      <c r="L180" s="46"/>
      <c r="M180" s="46"/>
      <c r="N180" s="46"/>
      <c r="O180" s="46"/>
      <c r="P180" s="46"/>
      <c r="Q180" s="52" t="s">
        <v>125</v>
      </c>
      <c r="R180" s="52">
        <v>4</v>
      </c>
      <c r="S180" s="52">
        <v>128</v>
      </c>
      <c r="T180" s="52">
        <v>120</v>
      </c>
      <c r="U180" s="52">
        <v>73</v>
      </c>
      <c r="V180" s="52">
        <v>60</v>
      </c>
      <c r="W180" s="52">
        <v>120</v>
      </c>
      <c r="X180" s="52">
        <f t="shared" si="64"/>
        <v>373</v>
      </c>
      <c r="Y180" s="54">
        <v>8</v>
      </c>
      <c r="Z180" s="54">
        <v>4.9000000000000004</v>
      </c>
      <c r="AA180" s="54">
        <v>3.8</v>
      </c>
      <c r="AB180" s="54">
        <v>8</v>
      </c>
      <c r="AC180" s="54">
        <f t="shared" ref="AC180:AC190" si="75">AB180+AA180+Z180+Y180</f>
        <v>24.700000000000003</v>
      </c>
      <c r="AD180" s="56">
        <f t="shared" si="72"/>
        <v>1128</v>
      </c>
      <c r="AE180" s="56">
        <f t="shared" si="73"/>
        <v>460</v>
      </c>
      <c r="AF180" s="56">
        <f t="shared" si="74"/>
        <v>576</v>
      </c>
      <c r="AG180" s="56">
        <f t="shared" si="71"/>
        <v>752</v>
      </c>
    </row>
    <row r="181" spans="1:33">
      <c r="A181" s="152"/>
      <c r="B181" s="46">
        <v>4</v>
      </c>
      <c r="C181" s="46" t="s">
        <v>48</v>
      </c>
      <c r="D181" s="46">
        <f t="shared" si="46"/>
        <v>1128</v>
      </c>
      <c r="E181" s="6">
        <f>V$3</f>
        <v>1521</v>
      </c>
      <c r="F181" s="46">
        <f>IF($V$4-AF181&lt;0,1,$V$4-AF181)</f>
        <v>707</v>
      </c>
      <c r="G181" s="46">
        <f>IF(AE181-$V$5&lt;0,1,AE181-$V$5)</f>
        <v>1</v>
      </c>
      <c r="H181" s="49">
        <f>IF(E181-G181&lt;0,-1,IF(D181-F181&lt;0,1,IF(E181-G181*2&lt;0,-2,IF(D181-F181*2&lt;0,2,IF(E181-G181*3&lt;0,-3,IF(D181-F181*3&lt;0,3,IF(E181-G181*4&lt;0,-4,-9)))))))</f>
        <v>2</v>
      </c>
      <c r="I181" s="46">
        <f>E181-ROUNDUP(D181/F181,0)*G181</f>
        <v>1519</v>
      </c>
      <c r="J181" s="46"/>
      <c r="K181" s="46"/>
      <c r="L181" s="46"/>
      <c r="M181" s="46"/>
      <c r="N181" s="46"/>
      <c r="O181" s="46"/>
      <c r="P181" s="46"/>
      <c r="Q181" s="52" t="s">
        <v>28</v>
      </c>
      <c r="R181" s="52">
        <v>5</v>
      </c>
      <c r="S181" s="52">
        <v>120</v>
      </c>
      <c r="T181" s="52">
        <v>120</v>
      </c>
      <c r="U181" s="52">
        <v>72</v>
      </c>
      <c r="V181" s="52">
        <v>49</v>
      </c>
      <c r="W181" s="52">
        <v>105</v>
      </c>
      <c r="X181" s="52">
        <f t="shared" si="64"/>
        <v>346</v>
      </c>
      <c r="Y181" s="54">
        <v>8</v>
      </c>
      <c r="Z181" s="54">
        <v>4.8</v>
      </c>
      <c r="AA181" s="54">
        <v>3.3</v>
      </c>
      <c r="AB181" s="54">
        <v>7</v>
      </c>
      <c r="AC181" s="54">
        <f t="shared" si="75"/>
        <v>23.1</v>
      </c>
      <c r="AD181" s="56">
        <f t="shared" si="72"/>
        <v>1128</v>
      </c>
      <c r="AE181" s="56">
        <f t="shared" si="73"/>
        <v>451</v>
      </c>
      <c r="AF181" s="56">
        <f t="shared" si="74"/>
        <v>496</v>
      </c>
      <c r="AG181" s="56">
        <f t="shared" si="71"/>
        <v>658</v>
      </c>
    </row>
    <row r="182" spans="1:33">
      <c r="A182" s="152"/>
      <c r="B182" s="46">
        <v>5</v>
      </c>
      <c r="C182" s="46" t="s">
        <v>159</v>
      </c>
      <c r="D182" s="46">
        <f t="shared" si="46"/>
        <v>1009.5</v>
      </c>
      <c r="E182" s="6">
        <f>W$3</f>
        <v>1719</v>
      </c>
      <c r="F182" s="46">
        <f>IF($W$4-AF182&lt;0,1,$W$4-AF182)</f>
        <v>723.2</v>
      </c>
      <c r="G182" s="46">
        <f>IF(AE182-$W$5&lt;0,1,AE182-$W$5)</f>
        <v>219</v>
      </c>
      <c r="H182" s="49">
        <f>IF(D182-F182&lt;0,1,IF(E182-G182&lt;0,-1,IF(D182-F182*2&lt;0,2,IF(E182-G182*2&lt;0,-2,IF(D182-F182*3&lt;0,3,IF(E182-G182*3&lt;0,-3,IF(D182-F182*4&lt;0,4,IF(E182-G182*4&lt;0,-4,-9))))))))</f>
        <v>2</v>
      </c>
      <c r="I182" s="46">
        <f>E182-(ROUNDUP(D182/F182,0)-1)*G182</f>
        <v>1500</v>
      </c>
      <c r="J182" s="46"/>
      <c r="K182" s="46"/>
      <c r="L182" s="46"/>
      <c r="M182" s="46"/>
      <c r="N182" s="46"/>
      <c r="O182" s="46"/>
      <c r="P182" s="46"/>
      <c r="Q182" s="52" t="s">
        <v>128</v>
      </c>
      <c r="R182" s="52">
        <v>4</v>
      </c>
      <c r="S182" s="52">
        <v>120</v>
      </c>
      <c r="T182" s="52">
        <v>120</v>
      </c>
      <c r="U182" s="52">
        <v>84</v>
      </c>
      <c r="V182" s="52">
        <v>42</v>
      </c>
      <c r="W182" s="52">
        <v>135</v>
      </c>
      <c r="X182" s="52">
        <f t="shared" si="64"/>
        <v>381</v>
      </c>
      <c r="Y182" s="54">
        <v>7</v>
      </c>
      <c r="Z182" s="54">
        <v>5.6</v>
      </c>
      <c r="AA182" s="54">
        <v>2.8</v>
      </c>
      <c r="AB182" s="54">
        <v>8</v>
      </c>
      <c r="AC182" s="54">
        <f t="shared" si="75"/>
        <v>23.4</v>
      </c>
      <c r="AD182" s="56">
        <f t="shared" si="72"/>
        <v>1009.5</v>
      </c>
      <c r="AE182" s="56">
        <f t="shared" si="73"/>
        <v>526</v>
      </c>
      <c r="AF182" s="56">
        <f t="shared" si="74"/>
        <v>420.8</v>
      </c>
      <c r="AG182" s="56">
        <f t="shared" si="71"/>
        <v>767</v>
      </c>
    </row>
    <row r="183" spans="1:33">
      <c r="A183" s="152"/>
      <c r="B183" s="46">
        <v>6</v>
      </c>
      <c r="C183" s="46" t="s">
        <v>1</v>
      </c>
      <c r="D183" s="46">
        <f t="shared" si="46"/>
        <v>1039.5</v>
      </c>
      <c r="E183" s="6">
        <f>X$3</f>
        <v>1430</v>
      </c>
      <c r="F183" s="46">
        <f>IF($X$4-AF183&lt;0,1,$X$4-AF183)</f>
        <v>57.199999999999932</v>
      </c>
      <c r="G183" s="46">
        <f>IF(AE183-$X$5&lt;0,1,AE183-$X$5)</f>
        <v>1</v>
      </c>
      <c r="H183" s="49">
        <f>IF(E183-G183&lt;0,-1,IF(D183-F183&lt;0,1,IF(E183-G183*2&lt;0,-2,IF(D183-F183*2&lt;0,2,IF(E183-G183*3&lt;0,-3,IF(D183-F183*3&lt;0,3,IF(E183-G183*4&lt;0,-4,-9)))))))</f>
        <v>-9</v>
      </c>
      <c r="I183" s="46">
        <f>E183-ROUNDUP(D183/F183,0)*G183</f>
        <v>1411</v>
      </c>
      <c r="J183" s="46"/>
      <c r="K183" s="46"/>
      <c r="L183" s="46"/>
      <c r="M183" s="46"/>
      <c r="N183" s="46"/>
      <c r="O183" s="46"/>
      <c r="P183" s="46"/>
      <c r="Q183" s="52" t="s">
        <v>45</v>
      </c>
      <c r="R183" s="52">
        <v>6</v>
      </c>
      <c r="S183" s="52">
        <v>156</v>
      </c>
      <c r="T183" s="52">
        <v>140</v>
      </c>
      <c r="U183" s="52">
        <v>80</v>
      </c>
      <c r="V183" s="53">
        <v>120</v>
      </c>
      <c r="W183" s="53">
        <v>450</v>
      </c>
      <c r="X183" s="53">
        <f t="shared" si="64"/>
        <v>790</v>
      </c>
      <c r="Y183" s="54">
        <v>7</v>
      </c>
      <c r="Z183" s="54">
        <v>3.1</v>
      </c>
      <c r="AA183" s="55">
        <v>5.8</v>
      </c>
      <c r="AB183" s="55">
        <v>11</v>
      </c>
      <c r="AC183" s="54">
        <f t="shared" si="75"/>
        <v>26.900000000000002</v>
      </c>
      <c r="AD183" s="56">
        <f t="shared" si="72"/>
        <v>1039.5</v>
      </c>
      <c r="AE183" s="56">
        <f t="shared" si="73"/>
        <v>325</v>
      </c>
      <c r="AF183" s="57">
        <f t="shared" si="74"/>
        <v>924.80000000000007</v>
      </c>
      <c r="AG183" s="56">
        <f t="shared" si="71"/>
        <v>1319</v>
      </c>
    </row>
    <row r="184" spans="1:33">
      <c r="A184" s="152"/>
      <c r="B184" s="46">
        <v>7</v>
      </c>
      <c r="C184" s="46" t="s">
        <v>58</v>
      </c>
      <c r="D184" s="46">
        <f t="shared" si="46"/>
        <v>1336.5</v>
      </c>
      <c r="E184" s="6">
        <f>Y$3</f>
        <v>1719</v>
      </c>
      <c r="F184" s="46">
        <f>IF($Y$4-AF184&lt;0,1,$Y$4-AF184)</f>
        <v>588.79999999999995</v>
      </c>
      <c r="G184" s="46">
        <f>IF(AE184-$Y$5&lt;0,1,AE184-$Y$5)</f>
        <v>277</v>
      </c>
      <c r="H184" s="49">
        <f>IF(D184-F184&lt;0,1,IF(E184-G184&lt;0,-1,IF(D184-F184*2&lt;0,2,IF(E184-G184*2&lt;0,-2,IF(D184-F184*3&lt;0,3,IF(E184-G184*3&lt;0,-3,IF(D184-F184*4&lt;0,4,IF(E184-G184*4&lt;0,-4,-9))))))))</f>
        <v>3</v>
      </c>
      <c r="I184" s="46">
        <f>E184-(ROUNDUP(D184/F184,0)-1)*G184</f>
        <v>1165</v>
      </c>
      <c r="J184" s="46"/>
      <c r="K184" s="46"/>
      <c r="L184" s="46"/>
      <c r="M184" s="46"/>
      <c r="N184" s="46"/>
      <c r="O184" s="46"/>
      <c r="P184" s="46"/>
      <c r="Q184" s="52" t="s">
        <v>59</v>
      </c>
      <c r="R184" s="52">
        <v>5</v>
      </c>
      <c r="S184" s="52">
        <v>164</v>
      </c>
      <c r="T184" s="52">
        <v>180</v>
      </c>
      <c r="U184" s="52">
        <v>118</v>
      </c>
      <c r="V184" s="52">
        <v>70</v>
      </c>
      <c r="W184" s="53">
        <v>330</v>
      </c>
      <c r="X184" s="52">
        <f t="shared" si="64"/>
        <v>698</v>
      </c>
      <c r="Y184" s="54">
        <v>9</v>
      </c>
      <c r="Z184" s="54">
        <v>5.9</v>
      </c>
      <c r="AA184" s="54">
        <v>3.5</v>
      </c>
      <c r="AB184" s="55">
        <v>11</v>
      </c>
      <c r="AC184" s="54">
        <f t="shared" si="75"/>
        <v>29.4</v>
      </c>
      <c r="AD184" s="56">
        <f t="shared" si="72"/>
        <v>1336.5</v>
      </c>
      <c r="AE184" s="56">
        <f t="shared" si="73"/>
        <v>584</v>
      </c>
      <c r="AF184" s="56">
        <f t="shared" si="74"/>
        <v>555.20000000000005</v>
      </c>
      <c r="AG184" s="56">
        <f t="shared" si="71"/>
        <v>1199</v>
      </c>
    </row>
    <row r="185" spans="1:33">
      <c r="A185" s="153"/>
      <c r="B185" s="46">
        <v>8</v>
      </c>
      <c r="C185" s="47" t="s">
        <v>147</v>
      </c>
      <c r="D185" s="46">
        <f t="shared" si="46"/>
        <v>1455</v>
      </c>
      <c r="E185" s="6">
        <f>Z$3</f>
        <v>1430</v>
      </c>
      <c r="F185" s="46">
        <f>IF($Z$4-AF185&lt;0,1,$Z$4-AF185)</f>
        <v>348.4</v>
      </c>
      <c r="G185" s="46">
        <f>IF(AE185-$Z$5&lt;0,1,AE185-$Z$5)</f>
        <v>1</v>
      </c>
      <c r="H185" s="49">
        <f>IF(E185-G185&lt;0,-1,IF(D185-F185&lt;0,1,IF(E185-G185*2&lt;0,-2,IF(D185-F185*2&lt;0,2,IF(E185-G185*3&lt;0,-3,IF(D185-F185*3&lt;0,3,IF(E185-G185*4&lt;0,-4,-9)))))))</f>
        <v>-9</v>
      </c>
      <c r="I185" s="46">
        <f>E185-ROUNDUP(D185/F185,0)*G185</f>
        <v>1425</v>
      </c>
      <c r="J185" s="46"/>
      <c r="K185" s="46"/>
      <c r="L185" s="46"/>
      <c r="M185" s="46"/>
      <c r="N185" s="46"/>
      <c r="O185" s="46"/>
      <c r="P185" s="46"/>
      <c r="Q185" s="52" t="s">
        <v>185</v>
      </c>
      <c r="R185" s="52">
        <v>6</v>
      </c>
      <c r="S185" s="52">
        <v>180</v>
      </c>
      <c r="T185" s="52">
        <v>180</v>
      </c>
      <c r="U185" s="53">
        <v>150</v>
      </c>
      <c r="V185" s="52">
        <v>80</v>
      </c>
      <c r="W185" s="53">
        <v>360</v>
      </c>
      <c r="X185" s="53">
        <f t="shared" si="64"/>
        <v>770</v>
      </c>
      <c r="Y185" s="55">
        <v>10</v>
      </c>
      <c r="Z185" s="55">
        <v>7.0857000000000001</v>
      </c>
      <c r="AA185" s="54">
        <v>4</v>
      </c>
      <c r="AB185" s="55">
        <v>12</v>
      </c>
      <c r="AC185" s="55">
        <f t="shared" si="75"/>
        <v>33.085700000000003</v>
      </c>
      <c r="AD185" s="57">
        <f t="shared" si="72"/>
        <v>1455</v>
      </c>
      <c r="AE185" s="57">
        <f t="shared" si="73"/>
        <v>710</v>
      </c>
      <c r="AF185" s="56">
        <f t="shared" si="74"/>
        <v>633.6</v>
      </c>
      <c r="AG185" s="56">
        <f t="shared" si="71"/>
        <v>1308</v>
      </c>
    </row>
    <row r="186" spans="1:33" ht="13.5" customHeight="1">
      <c r="A186" s="151" t="s">
        <v>103</v>
      </c>
      <c r="B186" s="6">
        <v>1</v>
      </c>
      <c r="C186" s="62" t="s">
        <v>186</v>
      </c>
      <c r="D186" s="6">
        <f t="shared" si="46"/>
        <v>1455</v>
      </c>
      <c r="E186" s="48">
        <f>S$3</f>
        <v>1833</v>
      </c>
      <c r="F186" s="46">
        <f>IF($S$4-AF186&lt;0,1,$S$4-AF186)</f>
        <v>880.8</v>
      </c>
      <c r="G186" s="46">
        <f>IF(AE186-$S$5&lt;0,1,AE186-$S$5)</f>
        <v>747</v>
      </c>
      <c r="H186" s="49">
        <f>IF(D186-F186&lt;0,1,IF(E186-G186&lt;0,-1,IF(D186-F186*2&lt;0,2,IF(E186-G186*2&lt;0,-2,IF(D186-F186*3&lt;0,3,IF(E186-G186*3&lt;0,-3,IF(D186-F186*4&lt;0,4,IF(E186-G186*4&lt;0,-4,-9))))))))</f>
        <v>2</v>
      </c>
      <c r="I186" s="46">
        <f>E186-(ROUNDUP(D186/F186,0)-1)*G186</f>
        <v>1086</v>
      </c>
      <c r="J186" s="46"/>
      <c r="K186" s="46"/>
      <c r="L186" s="46"/>
      <c r="M186" s="46"/>
      <c r="N186" s="46"/>
      <c r="O186" s="46"/>
      <c r="P186" s="46"/>
      <c r="Q186" s="59" t="s">
        <v>185</v>
      </c>
      <c r="R186" s="59">
        <v>6</v>
      </c>
      <c r="S186" s="59">
        <v>180</v>
      </c>
      <c r="T186" s="59">
        <v>180</v>
      </c>
      <c r="U186" s="60">
        <v>150</v>
      </c>
      <c r="V186" s="59">
        <v>80</v>
      </c>
      <c r="W186" s="60">
        <v>360</v>
      </c>
      <c r="X186" s="60">
        <f t="shared" si="64"/>
        <v>770</v>
      </c>
      <c r="Y186" s="55">
        <v>10</v>
      </c>
      <c r="Z186" s="55">
        <v>7.0857000000000001</v>
      </c>
      <c r="AA186" s="54">
        <v>4</v>
      </c>
      <c r="AB186" s="55">
        <v>12</v>
      </c>
      <c r="AC186" s="55">
        <f t="shared" si="75"/>
        <v>33.085700000000003</v>
      </c>
      <c r="AD186" s="63">
        <f t="shared" si="72"/>
        <v>1455</v>
      </c>
      <c r="AE186" s="63">
        <f t="shared" ref="AE186:AE193" si="76">ROUND(U186+Z186*($Q$3-1),0)*1.8</f>
        <v>1278</v>
      </c>
      <c r="AF186" s="61">
        <f t="shared" ref="AF186:AF196" si="77">ROUND(V186+AA186*($Q$3-1),0)*1.2</f>
        <v>475.2</v>
      </c>
      <c r="AG186" s="61">
        <f t="shared" si="71"/>
        <v>1308</v>
      </c>
    </row>
    <row r="187" spans="1:33">
      <c r="A187" s="152"/>
      <c r="B187" s="6">
        <v>2</v>
      </c>
      <c r="C187" s="6" t="s">
        <v>108</v>
      </c>
      <c r="D187" s="6">
        <f t="shared" si="46"/>
        <v>913.5</v>
      </c>
      <c r="E187" s="48">
        <f>T$3</f>
        <v>1797</v>
      </c>
      <c r="F187" s="46">
        <f>IF($T$4-AF187&lt;0,1,$T$4-AF187)</f>
        <v>997.40000000000009</v>
      </c>
      <c r="G187" s="46">
        <f>IF(AE187-$T$5&lt;0,1,AE187-$T$5)</f>
        <v>1</v>
      </c>
      <c r="H187" s="49">
        <f>IF(E187-G187&lt;0,-1,IF(D187-F187&lt;0,1,IF(E187-G187*2&lt;0,-2,IF(D187-F187*2&lt;0,2,IF(E187-G187*3&lt;0,-3,IF(D187-F187*3&lt;0,3,IF(E187-G187*4&lt;0,-4,-9)))))))</f>
        <v>1</v>
      </c>
      <c r="I187" s="46">
        <f>E187-ROUNDUP(D187/F187,0)*G187</f>
        <v>1796</v>
      </c>
      <c r="J187" s="46"/>
      <c r="K187" s="46"/>
      <c r="L187" s="46"/>
      <c r="M187" s="46"/>
      <c r="N187" s="46"/>
      <c r="O187" s="46"/>
      <c r="P187" s="46"/>
      <c r="Q187" s="59" t="s">
        <v>128</v>
      </c>
      <c r="R187" s="59">
        <v>4</v>
      </c>
      <c r="S187" s="59">
        <v>128</v>
      </c>
      <c r="T187" s="59">
        <v>135</v>
      </c>
      <c r="U187" s="59">
        <v>69</v>
      </c>
      <c r="V187" s="59">
        <v>48</v>
      </c>
      <c r="W187" s="59">
        <v>190</v>
      </c>
      <c r="X187" s="59">
        <f t="shared" si="64"/>
        <v>442</v>
      </c>
      <c r="Y187" s="54">
        <v>6</v>
      </c>
      <c r="Z187" s="54">
        <v>4.5999999999999996</v>
      </c>
      <c r="AA187" s="54">
        <v>3.1</v>
      </c>
      <c r="AB187" s="54">
        <v>10</v>
      </c>
      <c r="AC187" s="54">
        <f t="shared" si="75"/>
        <v>23.7</v>
      </c>
      <c r="AD187" s="61">
        <f t="shared" si="72"/>
        <v>913.5</v>
      </c>
      <c r="AE187" s="61">
        <f t="shared" si="76"/>
        <v>777.6</v>
      </c>
      <c r="AF187" s="61">
        <f t="shared" si="77"/>
        <v>351.59999999999997</v>
      </c>
      <c r="AG187" s="61">
        <f t="shared" si="71"/>
        <v>980</v>
      </c>
    </row>
    <row r="188" spans="1:33">
      <c r="A188" s="152"/>
      <c r="B188" s="6">
        <v>3</v>
      </c>
      <c r="C188" s="6" t="s">
        <v>187</v>
      </c>
      <c r="D188" s="6">
        <f t="shared" si="46"/>
        <v>1269</v>
      </c>
      <c r="E188" s="48">
        <f>U$3</f>
        <v>1361</v>
      </c>
      <c r="F188" s="46">
        <f>IF($U$4-AF188&lt;0,1,$U$4-AF188)</f>
        <v>1028</v>
      </c>
      <c r="G188" s="46">
        <f>IF(AE188-$U$5&lt;0,1,AE188-$U$5)</f>
        <v>418.20000000000005</v>
      </c>
      <c r="H188" s="49">
        <f>IF(D188-F188&lt;0,1,IF(E188-G188&lt;0,-1,IF(D188-F188*2&lt;0,2,IF(E188-G188*2&lt;0,-2,IF(D188-F188*3&lt;0,3,IF(E188-G188*3&lt;0,-3,IF(D188-F188*4&lt;0,4,IF(E188-G188*4&lt;0,-4,-9))))))))</f>
        <v>2</v>
      </c>
      <c r="I188" s="46">
        <f>E188-(ROUNDUP(D188/F188,0)-1)*G188</f>
        <v>942.8</v>
      </c>
      <c r="J188" s="46"/>
      <c r="K188" s="46"/>
      <c r="L188" s="46"/>
      <c r="M188" s="46"/>
      <c r="N188" s="46"/>
      <c r="O188" s="46"/>
      <c r="P188" s="46"/>
      <c r="Q188" s="59" t="s">
        <v>110</v>
      </c>
      <c r="R188" s="59">
        <v>4</v>
      </c>
      <c r="S188" s="59">
        <v>128</v>
      </c>
      <c r="T188" s="59">
        <v>135</v>
      </c>
      <c r="U188" s="59">
        <v>84</v>
      </c>
      <c r="V188" s="59">
        <v>46</v>
      </c>
      <c r="W188" s="59">
        <v>105</v>
      </c>
      <c r="X188" s="59">
        <f t="shared" si="64"/>
        <v>370</v>
      </c>
      <c r="Y188" s="54">
        <v>9</v>
      </c>
      <c r="Z188" s="54">
        <v>5.5651999999999999</v>
      </c>
      <c r="AA188" s="54">
        <v>3.0870000000000002</v>
      </c>
      <c r="AB188" s="54">
        <v>7</v>
      </c>
      <c r="AC188" s="54">
        <f t="shared" si="75"/>
        <v>24.652200000000001</v>
      </c>
      <c r="AD188" s="61">
        <f t="shared" si="72"/>
        <v>1269</v>
      </c>
      <c r="AE188" s="61">
        <f t="shared" si="76"/>
        <v>943.2</v>
      </c>
      <c r="AF188" s="61">
        <f t="shared" si="77"/>
        <v>348</v>
      </c>
      <c r="AG188" s="61">
        <f t="shared" si="71"/>
        <v>658</v>
      </c>
    </row>
    <row r="189" spans="1:33">
      <c r="A189" s="152"/>
      <c r="B189" s="6">
        <v>4</v>
      </c>
      <c r="C189" s="6" t="s">
        <v>162</v>
      </c>
      <c r="D189" s="6">
        <f t="shared" si="46"/>
        <v>1054.5</v>
      </c>
      <c r="E189" s="48">
        <f>V$3</f>
        <v>1521</v>
      </c>
      <c r="F189" s="46">
        <f>IF($V$4-AF189&lt;0,1,$V$4-AF189)</f>
        <v>701.40000000000009</v>
      </c>
      <c r="G189" s="46">
        <f>IF(AE189-$V$5&lt;0,1,AE189-$V$5)</f>
        <v>1</v>
      </c>
      <c r="H189" s="49">
        <f>IF(E189-G189&lt;0,-1,IF(D189-F189&lt;0,1,IF(E189-G189*2&lt;0,-2,IF(D189-F189*2&lt;0,2,IF(E189-G189*3&lt;0,-3,IF(D189-F189*3&lt;0,3,IF(E189-G189*4&lt;0,-4,-9)))))))</f>
        <v>2</v>
      </c>
      <c r="I189" s="46">
        <f>E189-ROUNDUP(D189/F189,0)*G189</f>
        <v>1519</v>
      </c>
      <c r="J189" s="46"/>
      <c r="K189" s="46"/>
      <c r="L189" s="46"/>
      <c r="M189" s="46"/>
      <c r="N189" s="46"/>
      <c r="O189" s="46"/>
      <c r="P189" s="46"/>
      <c r="Q189" s="59" t="s">
        <v>13</v>
      </c>
      <c r="R189" s="59">
        <v>4</v>
      </c>
      <c r="S189" s="59">
        <v>112</v>
      </c>
      <c r="T189" s="59">
        <v>150</v>
      </c>
      <c r="U189" s="59">
        <v>100</v>
      </c>
      <c r="V189" s="60">
        <v>110</v>
      </c>
      <c r="W189" s="59">
        <v>150</v>
      </c>
      <c r="X189" s="59">
        <f t="shared" si="64"/>
        <v>510</v>
      </c>
      <c r="Y189" s="54">
        <v>7</v>
      </c>
      <c r="Z189" s="54">
        <v>4.4000000000000004</v>
      </c>
      <c r="AA189" s="54">
        <v>3.9</v>
      </c>
      <c r="AB189" s="54">
        <v>7</v>
      </c>
      <c r="AC189" s="54">
        <f t="shared" si="75"/>
        <v>22.3</v>
      </c>
      <c r="AD189" s="61">
        <f t="shared" si="72"/>
        <v>1054.5</v>
      </c>
      <c r="AE189" s="61">
        <f t="shared" si="76"/>
        <v>806.4</v>
      </c>
      <c r="AF189" s="61">
        <f t="shared" si="77"/>
        <v>501.59999999999997</v>
      </c>
      <c r="AG189" s="61">
        <f t="shared" si="71"/>
        <v>703</v>
      </c>
    </row>
    <row r="190" spans="1:33">
      <c r="A190" s="152"/>
      <c r="B190" s="6">
        <v>5</v>
      </c>
      <c r="C190" s="6" t="s">
        <v>182</v>
      </c>
      <c r="D190" s="6">
        <f t="shared" si="46"/>
        <v>1200</v>
      </c>
      <c r="E190" s="48">
        <f>W$3</f>
        <v>1719</v>
      </c>
      <c r="F190" s="46">
        <f>IF($W$4-AF190&lt;0,1,$W$4-AF190)</f>
        <v>914.8</v>
      </c>
      <c r="G190" s="46">
        <f>IF(AE190-$W$5&lt;0,1,AE190-$W$5)</f>
        <v>719</v>
      </c>
      <c r="H190" s="49">
        <f>IF(D190-F190&lt;0,1,IF(E190-G190&lt;0,-1,IF(D190-F190*2&lt;0,2,IF(E190-G190*2&lt;0,-2,IF(D190-F190*3&lt;0,3,IF(E190-G190*3&lt;0,-3,IF(D190-F190*4&lt;0,4,IF(E190-G190*4&lt;0,-4,-9))))))))</f>
        <v>2</v>
      </c>
      <c r="I190" s="46">
        <f>E190-(ROUNDUP(D190/F190,0)-1)*G190</f>
        <v>1000</v>
      </c>
      <c r="J190" s="46"/>
      <c r="K190" s="46"/>
      <c r="L190" s="46"/>
      <c r="M190" s="46"/>
      <c r="N190" s="46"/>
      <c r="O190" s="46"/>
      <c r="P190" s="46"/>
      <c r="Q190" s="59" t="s">
        <v>60</v>
      </c>
      <c r="R190" s="59">
        <v>5</v>
      </c>
      <c r="S190" s="59">
        <v>176</v>
      </c>
      <c r="T190" s="59">
        <v>10</v>
      </c>
      <c r="U190" s="59">
        <v>10</v>
      </c>
      <c r="V190" s="59">
        <v>10</v>
      </c>
      <c r="W190" s="59">
        <v>0</v>
      </c>
      <c r="X190" s="59">
        <f t="shared" si="64"/>
        <v>30</v>
      </c>
      <c r="Y190" s="55">
        <v>10</v>
      </c>
      <c r="Z190" s="55">
        <v>7.0909000000000004</v>
      </c>
      <c r="AA190" s="54">
        <v>2.2955000000000001</v>
      </c>
      <c r="AB190" s="55">
        <v>21</v>
      </c>
      <c r="AC190" s="55">
        <f t="shared" si="75"/>
        <v>40.386400000000002</v>
      </c>
      <c r="AD190" s="61">
        <f t="shared" si="72"/>
        <v>1200</v>
      </c>
      <c r="AE190" s="63">
        <f t="shared" si="76"/>
        <v>1026</v>
      </c>
      <c r="AF190" s="61">
        <f t="shared" si="77"/>
        <v>229.2</v>
      </c>
      <c r="AG190" s="61">
        <f t="shared" si="71"/>
        <v>1659</v>
      </c>
    </row>
    <row r="191" spans="1:33">
      <c r="A191" s="152"/>
      <c r="B191" s="6">
        <v>6</v>
      </c>
      <c r="C191" s="6" t="s">
        <v>205</v>
      </c>
      <c r="D191" s="6">
        <f t="shared" si="46"/>
        <v>1605</v>
      </c>
      <c r="E191" s="48">
        <f>X$3</f>
        <v>1430</v>
      </c>
      <c r="F191" s="46">
        <f>IF($X$4-AF191&lt;0,1,$X$4-AF191)</f>
        <v>457.6</v>
      </c>
      <c r="G191" s="46">
        <f>IF(AE191-$X$5&lt;0,1,AE191-$X$5)</f>
        <v>125.80000000000007</v>
      </c>
      <c r="H191" s="49">
        <f>IF(E191-G191&lt;0,-1,IF(D191-F191&lt;0,1,IF(E191-G191*2&lt;0,-2,IF(D191-F191*2&lt;0,2,IF(E191-G191*3&lt;0,-3,IF(D191-F191*3&lt;0,3,IF(E191-G191*4&lt;0,-4,-9)))))))</f>
        <v>-9</v>
      </c>
      <c r="I191" s="46">
        <f>E191-ROUNDUP(D191/F191,0)*G191</f>
        <v>926.79999999999973</v>
      </c>
      <c r="J191" s="46"/>
      <c r="K191" s="46"/>
      <c r="L191" s="46"/>
      <c r="M191" s="46"/>
      <c r="N191" s="46"/>
      <c r="O191" s="46"/>
      <c r="P191" s="46"/>
      <c r="Q191" s="59" t="s">
        <v>13</v>
      </c>
      <c r="R191" s="59">
        <v>6</v>
      </c>
      <c r="S191" s="59">
        <v>204</v>
      </c>
      <c r="T191" s="60">
        <v>280</v>
      </c>
      <c r="U191" s="60">
        <v>150</v>
      </c>
      <c r="V191" s="60">
        <v>160</v>
      </c>
      <c r="W191" s="60">
        <v>500</v>
      </c>
      <c r="X191" s="60">
        <f t="shared" si="64"/>
        <v>1090</v>
      </c>
      <c r="Y191" s="54">
        <v>10</v>
      </c>
      <c r="Z191" s="54">
        <v>4.5</v>
      </c>
      <c r="AA191" s="54">
        <v>3.5</v>
      </c>
      <c r="AB191" s="54">
        <v>15</v>
      </c>
      <c r="AC191" s="54">
        <v>33</v>
      </c>
      <c r="AD191" s="61">
        <f t="shared" si="72"/>
        <v>1605</v>
      </c>
      <c r="AE191" s="61">
        <f t="shared" si="76"/>
        <v>910.80000000000007</v>
      </c>
      <c r="AF191" s="61">
        <f t="shared" si="77"/>
        <v>524.4</v>
      </c>
      <c r="AG191" s="61">
        <f t="shared" si="71"/>
        <v>1685</v>
      </c>
    </row>
    <row r="192" spans="1:33">
      <c r="A192" s="152"/>
      <c r="B192" s="6">
        <v>7</v>
      </c>
      <c r="C192" s="62" t="s">
        <v>151</v>
      </c>
      <c r="D192" s="6">
        <f t="shared" si="46"/>
        <v>1455</v>
      </c>
      <c r="E192" s="31">
        <f>Y$3</f>
        <v>1719</v>
      </c>
      <c r="F192" s="46">
        <f>IF($Y$4-AF192&lt;0,1,$Y$4-AF192)</f>
        <v>384.4</v>
      </c>
      <c r="G192" s="46">
        <f>IF(AE192-$Y$5&lt;0,1,AE192-$Y$5)</f>
        <v>524.6</v>
      </c>
      <c r="H192" s="49">
        <f>IF(D192-F192&lt;0,1,IF(E192-G192&lt;0,-1,IF(D192-F192*2&lt;0,2,IF(E192-G192*2&lt;0,-2,IF(D192-F192*3&lt;0,3,IF(E192-G192*3&lt;0,-3,IF(D192-F192*4&lt;0,4,IF(E192-G192*4&lt;0,-4,-9))))))))</f>
        <v>4</v>
      </c>
      <c r="I192" s="46">
        <f>E192-(ROUNDUP(D192/F192,0)-1)*G192</f>
        <v>145.19999999999982</v>
      </c>
      <c r="J192" s="46"/>
      <c r="K192" s="46"/>
      <c r="L192" s="46"/>
      <c r="M192" s="46"/>
      <c r="N192" s="46"/>
      <c r="O192" s="46"/>
      <c r="P192" s="46"/>
      <c r="Q192" s="59" t="s">
        <v>152</v>
      </c>
      <c r="R192" s="59">
        <v>6</v>
      </c>
      <c r="S192" s="59">
        <v>180</v>
      </c>
      <c r="T192" s="59">
        <v>180</v>
      </c>
      <c r="U192" s="59">
        <v>100</v>
      </c>
      <c r="V192" s="60">
        <v>120</v>
      </c>
      <c r="W192" s="60">
        <v>360</v>
      </c>
      <c r="X192" s="60">
        <f t="shared" si="64"/>
        <v>760</v>
      </c>
      <c r="Y192" s="55">
        <v>10</v>
      </c>
      <c r="Z192" s="54">
        <v>4.5814000000000004</v>
      </c>
      <c r="AA192" s="55">
        <v>6.4884000000000004</v>
      </c>
      <c r="AB192" s="55">
        <v>11.9937</v>
      </c>
      <c r="AC192" s="55">
        <f t="shared" ref="AC192:AC208" si="78">AB192+AA192+Z192+Y192</f>
        <v>33.063500000000005</v>
      </c>
      <c r="AD192" s="61">
        <f t="shared" si="72"/>
        <v>1455</v>
      </c>
      <c r="AE192" s="61">
        <f t="shared" si="76"/>
        <v>831.6</v>
      </c>
      <c r="AF192" s="63">
        <f t="shared" si="77"/>
        <v>759.6</v>
      </c>
      <c r="AG192" s="61">
        <f>ROUND(W192+AB192*($Q$3-1),0)*1.03</f>
        <v>1347.24</v>
      </c>
    </row>
    <row r="193" spans="1:33">
      <c r="A193" s="153"/>
      <c r="B193" s="6">
        <v>8</v>
      </c>
      <c r="C193" s="62" t="s">
        <v>177</v>
      </c>
      <c r="D193" s="6">
        <f t="shared" si="46"/>
        <v>2727</v>
      </c>
      <c r="E193" s="48">
        <f>Z$3</f>
        <v>1430</v>
      </c>
      <c r="F193" s="46">
        <f>IF($Z$4-AF193&lt;0,1,$Z$4-AF193)</f>
        <v>468.4</v>
      </c>
      <c r="G193" s="46">
        <f>IF(AE193-$Z$5&lt;0,1,AE193-$Z$5)</f>
        <v>1</v>
      </c>
      <c r="H193" s="49">
        <f>IF(E193-G193&lt;0,-1,IF(D193-F193&lt;0,1,IF(E193-G193*2&lt;0,-2,IF(D193-F193*2&lt;0,2,IF(E193-G193*3&lt;0,-3,IF(D193-F193*3&lt;0,3,IF(E193-G193*4&lt;0,-4,-9)))))))</f>
        <v>-9</v>
      </c>
      <c r="I193" s="46">
        <f>E193-ROUNDUP(D193/F193,0)*G193</f>
        <v>1424</v>
      </c>
      <c r="J193" s="46"/>
      <c r="K193" s="46"/>
      <c r="L193" s="46"/>
      <c r="M193" s="46"/>
      <c r="N193" s="46"/>
      <c r="O193" s="46"/>
      <c r="P193" s="46"/>
      <c r="Q193" s="59" t="s">
        <v>131</v>
      </c>
      <c r="R193" s="59">
        <v>6</v>
      </c>
      <c r="S193" s="59">
        <v>184</v>
      </c>
      <c r="T193" s="59">
        <v>80</v>
      </c>
      <c r="U193" s="59">
        <v>30</v>
      </c>
      <c r="V193" s="59">
        <v>10</v>
      </c>
      <c r="W193" s="59">
        <v>50</v>
      </c>
      <c r="X193" s="59">
        <f t="shared" si="64"/>
        <v>170</v>
      </c>
      <c r="Y193" s="55">
        <v>22</v>
      </c>
      <c r="Z193" s="54">
        <v>5.0952000000000002</v>
      </c>
      <c r="AA193" s="55">
        <v>5.2857000000000003</v>
      </c>
      <c r="AB193" s="54">
        <v>8</v>
      </c>
      <c r="AC193" s="55">
        <f t="shared" si="78"/>
        <v>40.380899999999997</v>
      </c>
      <c r="AD193" s="63">
        <f t="shared" si="72"/>
        <v>2727</v>
      </c>
      <c r="AE193" s="61">
        <f t="shared" si="76"/>
        <v>779.4</v>
      </c>
      <c r="AF193" s="61">
        <f t="shared" si="77"/>
        <v>513.6</v>
      </c>
      <c r="AG193" s="61">
        <f t="shared" ref="AG193:AG199" si="79">ROUND(W193+AB193*($Q$3-1),0)</f>
        <v>682</v>
      </c>
    </row>
    <row r="194" spans="1:33" ht="13.5" customHeight="1">
      <c r="A194" s="151" t="s">
        <v>101</v>
      </c>
      <c r="B194" s="6">
        <v>1</v>
      </c>
      <c r="C194" s="62" t="s">
        <v>160</v>
      </c>
      <c r="D194" s="6">
        <f t="shared" si="46"/>
        <v>1455</v>
      </c>
      <c r="E194" s="48">
        <f>S$3</f>
        <v>1833</v>
      </c>
      <c r="F194" s="46">
        <f>IF($S$4-AF194&lt;0,1,$S$4-AF194)</f>
        <v>880.8</v>
      </c>
      <c r="G194" s="46">
        <f>IF(AE194-$S$5&lt;0,1,AE194-$S$5)</f>
        <v>1031.0000000000002</v>
      </c>
      <c r="H194" s="49">
        <f>IF(D194-F194&lt;0,1,IF(E194-G194&lt;0,-1,IF(D194-F194*2&lt;0,2,IF(E194-G194*2&lt;0,-2,IF(D194-F194*3&lt;0,3,IF(E194-G194*3&lt;0,-3,IF(D194-F194*4&lt;0,4,IF(E194-G194*4&lt;0,-4,-9))))))))</f>
        <v>2</v>
      </c>
      <c r="I194" s="46">
        <f>E194-(ROUNDUP(D194/F194,0)-1)*G194</f>
        <v>801.99999999999977</v>
      </c>
      <c r="J194" s="46"/>
      <c r="K194" s="46"/>
      <c r="L194" s="46"/>
      <c r="M194" s="46"/>
      <c r="N194" s="46"/>
      <c r="O194" s="46"/>
      <c r="P194" s="46"/>
      <c r="Q194" s="59" t="s">
        <v>185</v>
      </c>
      <c r="R194" s="59">
        <v>6</v>
      </c>
      <c r="S194" s="59">
        <v>180</v>
      </c>
      <c r="T194" s="59">
        <v>180</v>
      </c>
      <c r="U194" s="60">
        <v>150</v>
      </c>
      <c r="V194" s="59">
        <v>80</v>
      </c>
      <c r="W194" s="60">
        <v>360</v>
      </c>
      <c r="X194" s="60">
        <f t="shared" si="64"/>
        <v>770</v>
      </c>
      <c r="Y194" s="55">
        <v>10</v>
      </c>
      <c r="Z194" s="55">
        <v>7.0857000000000001</v>
      </c>
      <c r="AA194" s="54">
        <v>4</v>
      </c>
      <c r="AB194" s="55">
        <v>12</v>
      </c>
      <c r="AC194" s="55">
        <f t="shared" si="78"/>
        <v>33.085700000000003</v>
      </c>
      <c r="AD194" s="61">
        <f t="shared" si="72"/>
        <v>1455</v>
      </c>
      <c r="AE194" s="63">
        <f>ROUND(U194+Z194*($Q$3-1),0)*2.2</f>
        <v>1562.0000000000002</v>
      </c>
      <c r="AF194" s="61">
        <f t="shared" si="77"/>
        <v>475.2</v>
      </c>
      <c r="AG194" s="61">
        <f t="shared" si="79"/>
        <v>1308</v>
      </c>
    </row>
    <row r="195" spans="1:33">
      <c r="A195" s="152"/>
      <c r="B195" s="6">
        <v>2</v>
      </c>
      <c r="C195" s="62" t="s">
        <v>120</v>
      </c>
      <c r="D195" s="6">
        <f t="shared" si="46"/>
        <v>1714.5</v>
      </c>
      <c r="E195" s="48">
        <f>T$3</f>
        <v>1797</v>
      </c>
      <c r="F195" s="46">
        <f>IF($T$4-AF195&lt;0,1,$T$4-AF195)</f>
        <v>1086.2</v>
      </c>
      <c r="G195" s="46">
        <f>IF(AE195-$T$5&lt;0,1,AE195-$T$5)</f>
        <v>588.90400000000022</v>
      </c>
      <c r="H195" s="49">
        <f>IF(E195-G195&lt;0,-1,IF(D195-F195&lt;0,1,IF(E195-G195*2&lt;0,-2,IF(D195-F195*2&lt;0,2,IF(E195-G195*3&lt;0,-3,IF(D195-F195*3&lt;0,3,IF(E195-G195*4&lt;0,-4,-9)))))))</f>
        <v>2</v>
      </c>
      <c r="I195" s="46">
        <f>E195-ROUNDUP(D195/F195,0)*G195</f>
        <v>619.19199999999955</v>
      </c>
      <c r="J195" s="46"/>
      <c r="K195" s="46"/>
      <c r="L195" s="46"/>
      <c r="M195" s="46"/>
      <c r="N195" s="46"/>
      <c r="O195" s="46"/>
      <c r="P195" s="46"/>
      <c r="Q195" s="59" t="s">
        <v>161</v>
      </c>
      <c r="R195" s="59">
        <v>5</v>
      </c>
      <c r="S195" s="59">
        <v>112</v>
      </c>
      <c r="T195" s="59">
        <v>195</v>
      </c>
      <c r="U195" s="60">
        <v>150</v>
      </c>
      <c r="V195" s="59">
        <v>54</v>
      </c>
      <c r="W195" s="59">
        <v>0</v>
      </c>
      <c r="X195" s="59">
        <f t="shared" si="64"/>
        <v>399</v>
      </c>
      <c r="Y195" s="55">
        <v>12</v>
      </c>
      <c r="Z195" s="55">
        <v>7.0603999999999996</v>
      </c>
      <c r="AA195" s="54">
        <v>2.0857000000000001</v>
      </c>
      <c r="AB195" s="54"/>
      <c r="AC195" s="54">
        <f t="shared" si="78"/>
        <v>21.146100000000001</v>
      </c>
      <c r="AD195" s="61">
        <f t="shared" si="72"/>
        <v>1714.5</v>
      </c>
      <c r="AE195" s="63">
        <f>ROUND(U195+Z195*($Q$3-1),0)*2.2*1.04</f>
        <v>1619.9040000000002</v>
      </c>
      <c r="AF195" s="61">
        <f t="shared" si="77"/>
        <v>262.8</v>
      </c>
      <c r="AG195" s="61">
        <f t="shared" si="79"/>
        <v>0</v>
      </c>
    </row>
    <row r="196" spans="1:33">
      <c r="A196" s="152"/>
      <c r="B196" s="6">
        <v>3</v>
      </c>
      <c r="C196" s="6" t="s">
        <v>189</v>
      </c>
      <c r="D196" s="6">
        <f t="shared" si="46"/>
        <v>1188</v>
      </c>
      <c r="E196" s="48">
        <f>U$3</f>
        <v>1361</v>
      </c>
      <c r="F196" s="46">
        <f>IF($U$4-AF196&lt;0,1,$U$4-AF196)</f>
        <v>891.2</v>
      </c>
      <c r="G196" s="46">
        <f>IF(AE196-$U$5&lt;0,1,AE196-$U$5)</f>
        <v>456.20000000000005</v>
      </c>
      <c r="H196" s="49">
        <f>IF(D196-F196&lt;0,1,IF(E196-G196&lt;0,-1,IF(D196-F196*2&lt;0,2,IF(E196-G196*2&lt;0,-2,IF(D196-F196*3&lt;0,3,IF(E196-G196*3&lt;0,-3,IF(D196-F196*4&lt;0,4,IF(E196-G196*4&lt;0,-4,-9))))))))</f>
        <v>2</v>
      </c>
      <c r="I196" s="46">
        <f>E196-(ROUNDUP(D196/F196,0)-1)*G196</f>
        <v>904.8</v>
      </c>
      <c r="J196" s="46"/>
      <c r="K196" s="46"/>
      <c r="L196" s="46"/>
      <c r="M196" s="46"/>
      <c r="N196" s="46"/>
      <c r="O196" s="46"/>
      <c r="P196" s="46"/>
      <c r="Q196" s="59" t="s">
        <v>54</v>
      </c>
      <c r="R196" s="59">
        <v>6</v>
      </c>
      <c r="S196" s="59">
        <v>132</v>
      </c>
      <c r="T196" s="59">
        <v>160</v>
      </c>
      <c r="U196" s="59">
        <v>92</v>
      </c>
      <c r="V196" s="59">
        <v>82</v>
      </c>
      <c r="W196" s="59">
        <v>170</v>
      </c>
      <c r="X196" s="59">
        <f t="shared" si="64"/>
        <v>504</v>
      </c>
      <c r="Y196" s="54">
        <v>8</v>
      </c>
      <c r="Z196" s="54">
        <v>4.4800000000000004</v>
      </c>
      <c r="AA196" s="54">
        <v>4.08</v>
      </c>
      <c r="AB196" s="54">
        <v>8</v>
      </c>
      <c r="AC196" s="54">
        <f t="shared" si="78"/>
        <v>24.560000000000002</v>
      </c>
      <c r="AD196" s="61">
        <f t="shared" si="72"/>
        <v>1188</v>
      </c>
      <c r="AE196" s="61">
        <f t="shared" ref="AE196:AE208" si="80">ROUND(U196+Z196*($Q$3-1),0)*2.2</f>
        <v>981.2</v>
      </c>
      <c r="AF196" s="61">
        <f t="shared" si="77"/>
        <v>484.79999999999995</v>
      </c>
      <c r="AG196" s="61">
        <f t="shared" si="79"/>
        <v>802</v>
      </c>
    </row>
    <row r="197" spans="1:33">
      <c r="A197" s="152"/>
      <c r="B197" s="6">
        <v>4</v>
      </c>
      <c r="C197" s="62" t="s">
        <v>139</v>
      </c>
      <c r="D197" s="6">
        <f t="shared" si="46"/>
        <v>2553</v>
      </c>
      <c r="E197" s="48">
        <f>V$3</f>
        <v>1521</v>
      </c>
      <c r="F197" s="46">
        <f>IF($V$4-AF197&lt;0,1,$V$4-AF197)</f>
        <v>458.52</v>
      </c>
      <c r="G197" s="46">
        <f>IF(AE197-$V$5&lt;0,1,AE197-$V$5)</f>
        <v>1</v>
      </c>
      <c r="H197" s="49">
        <f>IF(E197-G197&lt;0,-1,IF(D197-F197&lt;0,1,IF(E197-G197*2&lt;0,-2,IF(D197-F197*2&lt;0,2,IF(E197-G197*3&lt;0,-3,IF(D197-F197*3&lt;0,3,IF(E197-G197*4&lt;0,-4,-9)))))))</f>
        <v>-9</v>
      </c>
      <c r="I197" s="46">
        <f>E197-ROUNDUP(D197/F197,0)*G197</f>
        <v>1515</v>
      </c>
      <c r="J197" s="46"/>
      <c r="K197" s="46"/>
      <c r="L197" s="46"/>
      <c r="M197" s="46"/>
      <c r="N197" s="46"/>
      <c r="O197" s="46"/>
      <c r="P197" s="46"/>
      <c r="Q197" s="59" t="s">
        <v>153</v>
      </c>
      <c r="R197" s="59">
        <v>5</v>
      </c>
      <c r="S197" s="59">
        <v>128</v>
      </c>
      <c r="T197" s="60">
        <v>280</v>
      </c>
      <c r="U197" s="59">
        <v>52</v>
      </c>
      <c r="V197" s="59">
        <v>90</v>
      </c>
      <c r="W197" s="59">
        <v>0</v>
      </c>
      <c r="X197" s="59">
        <f t="shared" si="64"/>
        <v>422</v>
      </c>
      <c r="Y197" s="55">
        <v>18</v>
      </c>
      <c r="Z197" s="54">
        <v>0.5</v>
      </c>
      <c r="AA197" s="55">
        <v>6</v>
      </c>
      <c r="AB197" s="54"/>
      <c r="AC197" s="54">
        <f t="shared" si="78"/>
        <v>24.5</v>
      </c>
      <c r="AD197" s="63">
        <f t="shared" si="72"/>
        <v>2553</v>
      </c>
      <c r="AE197" s="61">
        <f t="shared" si="80"/>
        <v>202.4</v>
      </c>
      <c r="AF197" s="63">
        <f>ROUND(V197+AA197*($Q$3-1),0)*1.2*1.1</f>
        <v>744.48</v>
      </c>
      <c r="AG197" s="61">
        <f t="shared" si="79"/>
        <v>0</v>
      </c>
    </row>
    <row r="198" spans="1:33">
      <c r="A198" s="152"/>
      <c r="B198" s="6">
        <v>5</v>
      </c>
      <c r="C198" s="6" t="s">
        <v>132</v>
      </c>
      <c r="D198" s="6">
        <f t="shared" si="46"/>
        <v>1485</v>
      </c>
      <c r="E198" s="48">
        <f>W$3</f>
        <v>1719</v>
      </c>
      <c r="F198" s="46">
        <f>IF($W$4-AF198&lt;0,1,$W$4-AF198)</f>
        <v>716.8</v>
      </c>
      <c r="G198" s="46">
        <f>IF(AE198-$W$5&lt;0,1,AE198-$W$5)</f>
        <v>999.80000000000018</v>
      </c>
      <c r="H198" s="49">
        <f>IF(D198-F198&lt;0,1,IF(E198-G198&lt;0,-1,IF(D198-F198*2&lt;0,2,IF(E198-G198*2&lt;0,-2,IF(D198-F198*3&lt;0,3,IF(E198-G198*3&lt;0,-3,IF(D198-F198*4&lt;0,4,IF(E198-G198*4&lt;0,-4,-9))))))))</f>
        <v>-2</v>
      </c>
      <c r="I198" s="46">
        <f>E198-(ROUNDUP(D198/F198,0)-1)*G198</f>
        <v>-280.60000000000036</v>
      </c>
      <c r="J198" s="46"/>
      <c r="K198" s="46"/>
      <c r="L198" s="46"/>
      <c r="M198" s="46"/>
      <c r="N198" s="46"/>
      <c r="O198" s="46"/>
      <c r="P198" s="46"/>
      <c r="Q198" s="59" t="s">
        <v>50</v>
      </c>
      <c r="R198" s="59">
        <v>5</v>
      </c>
      <c r="S198" s="59">
        <v>164</v>
      </c>
      <c r="T198" s="59">
        <v>200</v>
      </c>
      <c r="U198" s="59">
        <v>120</v>
      </c>
      <c r="V198" s="59">
        <v>72</v>
      </c>
      <c r="W198" s="59">
        <v>300</v>
      </c>
      <c r="X198" s="59">
        <f t="shared" si="64"/>
        <v>692</v>
      </c>
      <c r="Y198" s="55">
        <v>10</v>
      </c>
      <c r="Z198" s="54">
        <v>6</v>
      </c>
      <c r="AA198" s="54">
        <v>3.6</v>
      </c>
      <c r="AB198" s="54">
        <v>10</v>
      </c>
      <c r="AC198" s="54">
        <f t="shared" si="78"/>
        <v>29.6</v>
      </c>
      <c r="AD198" s="61">
        <f t="shared" si="72"/>
        <v>1485</v>
      </c>
      <c r="AE198" s="61">
        <f t="shared" si="80"/>
        <v>1306.8000000000002</v>
      </c>
      <c r="AF198" s="61">
        <f>ROUND(V198+AA198*($Q$3-1),0)*1.2</f>
        <v>427.2</v>
      </c>
      <c r="AG198" s="61">
        <f t="shared" si="79"/>
        <v>1090</v>
      </c>
    </row>
    <row r="199" spans="1:33">
      <c r="A199" s="152"/>
      <c r="B199" s="6">
        <v>6</v>
      </c>
      <c r="C199" s="62" t="s">
        <v>57</v>
      </c>
      <c r="D199" s="6">
        <f t="shared" si="46"/>
        <v>1485</v>
      </c>
      <c r="E199" s="48">
        <f>X$3</f>
        <v>1430</v>
      </c>
      <c r="F199" s="46">
        <f>IF($X$4-AF199&lt;0,1,$X$4-AF199)</f>
        <v>530.79999999999995</v>
      </c>
      <c r="G199" s="46">
        <f>IF(AE199-$X$5&lt;0,1,AE199-$X$5)</f>
        <v>477.80000000000018</v>
      </c>
      <c r="H199" s="49">
        <f>IF(E199-G199&lt;0,-1,IF(D199-F199&lt;0,1,IF(E199-G199*2&lt;0,-2,IF(D199-F199*2&lt;0,2,IF(E199-G199*3&lt;0,-3,IF(D199-F199*3&lt;0,3,IF(E199-G199*4&lt;0,-4,-9)))))))</f>
        <v>-3</v>
      </c>
      <c r="I199" s="46">
        <f>E199-ROUNDUP(D199/F199,0)*G199</f>
        <v>-3.4000000000005457</v>
      </c>
      <c r="J199" s="46"/>
      <c r="K199" s="46"/>
      <c r="L199" s="46"/>
      <c r="M199" s="46"/>
      <c r="N199" s="46"/>
      <c r="O199" s="46"/>
      <c r="P199" s="46"/>
      <c r="Q199" s="59" t="s">
        <v>131</v>
      </c>
      <c r="R199" s="59">
        <v>5</v>
      </c>
      <c r="S199" s="59">
        <v>164</v>
      </c>
      <c r="T199" s="59">
        <v>200</v>
      </c>
      <c r="U199" s="59">
        <v>116</v>
      </c>
      <c r="V199" s="59">
        <v>76</v>
      </c>
      <c r="W199" s="59">
        <v>300</v>
      </c>
      <c r="X199" s="59">
        <f t="shared" si="64"/>
        <v>692</v>
      </c>
      <c r="Y199" s="55">
        <v>10</v>
      </c>
      <c r="Z199" s="54">
        <v>5.8</v>
      </c>
      <c r="AA199" s="54">
        <v>3.8</v>
      </c>
      <c r="AB199" s="54">
        <v>10</v>
      </c>
      <c r="AC199" s="54">
        <f t="shared" si="78"/>
        <v>29.6</v>
      </c>
      <c r="AD199" s="61">
        <f t="shared" si="72"/>
        <v>1485</v>
      </c>
      <c r="AE199" s="61">
        <f t="shared" si="80"/>
        <v>1262.8000000000002</v>
      </c>
      <c r="AF199" s="61">
        <f>ROUND(V199+AA199*($Q$3-1),0)*1.2</f>
        <v>451.2</v>
      </c>
      <c r="AG199" s="61">
        <f t="shared" si="79"/>
        <v>1090</v>
      </c>
    </row>
    <row r="200" spans="1:33">
      <c r="A200" s="152"/>
      <c r="B200" s="6">
        <v>7</v>
      </c>
      <c r="C200" s="62" t="s">
        <v>151</v>
      </c>
      <c r="D200" s="6">
        <f t="shared" si="46"/>
        <v>1455</v>
      </c>
      <c r="E200" s="48">
        <f>Y$3</f>
        <v>1719</v>
      </c>
      <c r="F200" s="46">
        <f>IF($Y$4-AF200&lt;0,1,$Y$4-AF200)</f>
        <v>384.4</v>
      </c>
      <c r="G200" s="46">
        <f>IF(AE200-$Y$5&lt;0,1,AE200-$Y$5)</f>
        <v>709.40000000000009</v>
      </c>
      <c r="H200" s="49">
        <f>IF(D200-F200&lt;0,1,IF(E200-G200&lt;0,-1,IF(D200-F200*2&lt;0,2,IF(E200-G200*2&lt;0,-2,IF(D200-F200*3&lt;0,3,IF(E200-G200*3&lt;0,-3,IF(D200-F200*4&lt;0,4,IF(E200-G200*4&lt;0,-4,-9))))))))</f>
        <v>-3</v>
      </c>
      <c r="I200" s="46">
        <f>E200-(ROUNDUP(D200/F200,0)-1)*G200</f>
        <v>-409.20000000000027</v>
      </c>
      <c r="J200" s="46"/>
      <c r="K200" s="46"/>
      <c r="L200" s="46"/>
      <c r="M200" s="46"/>
      <c r="N200" s="46"/>
      <c r="O200" s="46"/>
      <c r="P200" s="46"/>
      <c r="Q200" s="59" t="s">
        <v>152</v>
      </c>
      <c r="R200" s="59">
        <v>6</v>
      </c>
      <c r="S200" s="59">
        <v>180</v>
      </c>
      <c r="T200" s="59">
        <v>180</v>
      </c>
      <c r="U200" s="59">
        <v>100</v>
      </c>
      <c r="V200" s="60">
        <v>120</v>
      </c>
      <c r="W200" s="60">
        <v>360</v>
      </c>
      <c r="X200" s="60">
        <f t="shared" si="64"/>
        <v>760</v>
      </c>
      <c r="Y200" s="55">
        <v>10</v>
      </c>
      <c r="Z200" s="54">
        <v>4.5814000000000004</v>
      </c>
      <c r="AA200" s="55">
        <v>6.4884000000000004</v>
      </c>
      <c r="AB200" s="55">
        <v>11.9937</v>
      </c>
      <c r="AC200" s="55">
        <f t="shared" si="78"/>
        <v>33.063500000000005</v>
      </c>
      <c r="AD200" s="61">
        <f t="shared" si="72"/>
        <v>1455</v>
      </c>
      <c r="AE200" s="61">
        <f t="shared" si="80"/>
        <v>1016.4000000000001</v>
      </c>
      <c r="AF200" s="63">
        <f>ROUND(V200+AA200*($Q$3-1),0)*1.2</f>
        <v>759.6</v>
      </c>
      <c r="AG200" s="61">
        <f>ROUND(W200+AB200*($Q$3-1),0)*1.03</f>
        <v>1347.24</v>
      </c>
    </row>
    <row r="201" spans="1:33">
      <c r="A201" s="153"/>
      <c r="B201" s="6">
        <v>8</v>
      </c>
      <c r="C201" s="62" t="s">
        <v>146</v>
      </c>
      <c r="D201" s="6">
        <f t="shared" si="46"/>
        <v>1188</v>
      </c>
      <c r="E201" s="48">
        <f>Z$3</f>
        <v>1430</v>
      </c>
      <c r="F201" s="46">
        <f>IF($Z$4-AF201&lt;0,1,$Z$4-AF201)</f>
        <v>673.6</v>
      </c>
      <c r="G201" s="46">
        <f>IF(AE201-$Z$5&lt;0,1,AE201-$Z$5)</f>
        <v>1285.2000000000003</v>
      </c>
      <c r="H201" s="49">
        <f>IF(E201-G201&lt;0,-1,IF(D201-F201&lt;0,1,IF(E201-G201*2&lt;0,-2,IF(D201-F201*2&lt;0,2,IF(E201-G201*3&lt;0,-3,IF(D201-F201*3&lt;0,3,IF(E201-G201*4&lt;0,-4,-9)))))))</f>
        <v>-2</v>
      </c>
      <c r="I201" s="46">
        <f>E201-ROUNDUP(D201/F201,0)*G201</f>
        <v>-1140.4000000000005</v>
      </c>
      <c r="J201" s="46"/>
      <c r="K201" s="46"/>
      <c r="L201" s="46"/>
      <c r="M201" s="46"/>
      <c r="N201" s="46"/>
      <c r="O201" s="46"/>
      <c r="P201" s="46"/>
      <c r="Q201" s="59" t="s">
        <v>142</v>
      </c>
      <c r="R201" s="59">
        <v>6</v>
      </c>
      <c r="S201" s="59">
        <v>156</v>
      </c>
      <c r="T201" s="59">
        <v>160</v>
      </c>
      <c r="U201" s="60">
        <v>190</v>
      </c>
      <c r="V201" s="59">
        <v>52</v>
      </c>
      <c r="W201" s="59">
        <v>300</v>
      </c>
      <c r="X201" s="60">
        <f t="shared" si="64"/>
        <v>702</v>
      </c>
      <c r="Y201" s="54">
        <v>8</v>
      </c>
      <c r="Z201" s="55">
        <v>9.5</v>
      </c>
      <c r="AA201" s="54">
        <v>2.6</v>
      </c>
      <c r="AB201" s="54">
        <v>8</v>
      </c>
      <c r="AC201" s="54">
        <f t="shared" si="78"/>
        <v>28.1</v>
      </c>
      <c r="AD201" s="61">
        <f t="shared" si="72"/>
        <v>1188</v>
      </c>
      <c r="AE201" s="63">
        <f t="shared" si="80"/>
        <v>2070.2000000000003</v>
      </c>
      <c r="AF201" s="61">
        <f>ROUND(V201+AA201*($Q$3-1),0)*1.2</f>
        <v>308.39999999999998</v>
      </c>
      <c r="AG201" s="61">
        <f t="shared" ref="AG201:AG208" si="81">ROUND(W201+AB201*($Q$3-1),0)</f>
        <v>932</v>
      </c>
    </row>
    <row r="202" spans="1:33" ht="13.5" customHeight="1">
      <c r="A202" s="151" t="s">
        <v>62</v>
      </c>
      <c r="B202" s="6">
        <v>1</v>
      </c>
      <c r="C202" s="62" t="s">
        <v>62</v>
      </c>
      <c r="D202" s="6">
        <f t="shared" ref="D202:D249" si="82">AD202</f>
        <v>1398</v>
      </c>
      <c r="E202" s="48">
        <f>S$3</f>
        <v>1833</v>
      </c>
      <c r="F202" s="46">
        <f>IF($S$4-AF202&lt;0,1,$S$4-AF202)</f>
        <v>1355</v>
      </c>
      <c r="G202" s="46">
        <f>IF(AE202-$S$5&lt;0,1,AE202-$S$5)</f>
        <v>1488.6000000000001</v>
      </c>
      <c r="H202" s="49">
        <f>IF(D202-F202&lt;0,1,IF(E202-G202&lt;0,-1,IF(D202-F202*2&lt;0,2,IF(E202-G202*2&lt;0,-2,IF(D202-F202*3&lt;0,3,IF(E202-G202*3&lt;0,-3,IF(D202-F202*4&lt;0,4,IF(E202-G202*4&lt;0,-4,-9))))))))</f>
        <v>2</v>
      </c>
      <c r="I202" s="46">
        <f>E202-(ROUNDUP(D202/F202,0)-1)*G202</f>
        <v>344.39999999999986</v>
      </c>
      <c r="J202" s="46"/>
      <c r="K202" s="46"/>
      <c r="L202" s="46"/>
      <c r="M202" s="46"/>
      <c r="N202" s="46"/>
      <c r="O202" s="46"/>
      <c r="P202" s="46"/>
      <c r="Q202" s="59" t="s">
        <v>54</v>
      </c>
      <c r="R202" s="59">
        <v>5</v>
      </c>
      <c r="S202" s="59">
        <v>180</v>
      </c>
      <c r="T202" s="60">
        <v>300</v>
      </c>
      <c r="U202" s="60">
        <v>200</v>
      </c>
      <c r="V202" s="59">
        <v>1</v>
      </c>
      <c r="W202" s="60">
        <v>360</v>
      </c>
      <c r="X202" s="60">
        <f t="shared" si="64"/>
        <v>861</v>
      </c>
      <c r="Y202" s="54">
        <v>8</v>
      </c>
      <c r="Z202" s="55">
        <v>9.0832999999999995</v>
      </c>
      <c r="AA202" s="54"/>
      <c r="AB202" s="55">
        <v>15</v>
      </c>
      <c r="AC202" s="55">
        <f t="shared" si="78"/>
        <v>32.083300000000001</v>
      </c>
      <c r="AD202" s="61">
        <f t="shared" si="72"/>
        <v>1398</v>
      </c>
      <c r="AE202" s="63">
        <f t="shared" si="80"/>
        <v>2019.6000000000001</v>
      </c>
      <c r="AF202" s="61">
        <f t="shared" ref="AF202:AF208" si="83">ROUND(V202+AA202*($Q$3-1),0)</f>
        <v>1</v>
      </c>
      <c r="AG202" s="61">
        <f t="shared" si="81"/>
        <v>1545</v>
      </c>
    </row>
    <row r="203" spans="1:33">
      <c r="A203" s="152"/>
      <c r="B203" s="6">
        <v>2</v>
      </c>
      <c r="C203" s="6" t="s">
        <v>187</v>
      </c>
      <c r="D203" s="6">
        <f t="shared" si="82"/>
        <v>1269</v>
      </c>
      <c r="E203" s="48">
        <f>T$3</f>
        <v>1797</v>
      </c>
      <c r="F203" s="46">
        <f>IF($T$4-AF203&lt;0,1,$T$4-AF203)</f>
        <v>1059</v>
      </c>
      <c r="G203" s="46">
        <f>IF(AE203-$T$5&lt;0,1,AE203-$T$5)</f>
        <v>121.80000000000018</v>
      </c>
      <c r="H203" s="49">
        <f>IF(E203-G203&lt;0,-1,IF(D203-F203&lt;0,1,IF(E203-G203*2&lt;0,-2,IF(D203-F203*2&lt;0,2,IF(E203-G203*3&lt;0,-3,IF(D203-F203*3&lt;0,3,IF(E203-G203*4&lt;0,-4,-9)))))))</f>
        <v>2</v>
      </c>
      <c r="I203" s="46">
        <f>E203-ROUNDUP(D203/F203,0)*G203</f>
        <v>1553.3999999999996</v>
      </c>
      <c r="J203" s="46"/>
      <c r="K203" s="46"/>
      <c r="L203" s="46"/>
      <c r="M203" s="46"/>
      <c r="N203" s="46"/>
      <c r="O203" s="46"/>
      <c r="P203" s="46"/>
      <c r="Q203" s="59" t="s">
        <v>110</v>
      </c>
      <c r="R203" s="59">
        <v>4</v>
      </c>
      <c r="S203" s="59">
        <v>128</v>
      </c>
      <c r="T203" s="59">
        <v>135</v>
      </c>
      <c r="U203" s="59">
        <v>84</v>
      </c>
      <c r="V203" s="59">
        <v>46</v>
      </c>
      <c r="W203" s="59">
        <v>105</v>
      </c>
      <c r="X203" s="59">
        <f t="shared" si="64"/>
        <v>370</v>
      </c>
      <c r="Y203" s="54">
        <v>9</v>
      </c>
      <c r="Z203" s="54">
        <v>5.5651999999999999</v>
      </c>
      <c r="AA203" s="54">
        <v>3.0870000000000002</v>
      </c>
      <c r="AB203" s="54">
        <v>7</v>
      </c>
      <c r="AC203" s="54">
        <f t="shared" si="78"/>
        <v>24.652200000000001</v>
      </c>
      <c r="AD203" s="61">
        <f t="shared" si="72"/>
        <v>1269</v>
      </c>
      <c r="AE203" s="61">
        <f t="shared" si="80"/>
        <v>1152.8000000000002</v>
      </c>
      <c r="AF203" s="61">
        <f t="shared" si="83"/>
        <v>290</v>
      </c>
      <c r="AG203" s="61">
        <f t="shared" si="81"/>
        <v>658</v>
      </c>
    </row>
    <row r="204" spans="1:33">
      <c r="A204" s="152"/>
      <c r="B204" s="6">
        <v>3</v>
      </c>
      <c r="C204" s="6" t="s">
        <v>145</v>
      </c>
      <c r="D204" s="6">
        <f t="shared" si="82"/>
        <v>1128</v>
      </c>
      <c r="E204" s="48">
        <f>U$3</f>
        <v>1361</v>
      </c>
      <c r="F204" s="46">
        <f>IF($U$4-AF204&lt;0,1,$U$4-AF204)</f>
        <v>1056</v>
      </c>
      <c r="G204" s="46">
        <f>IF(AE204-$U$5&lt;0,1,AE204-$U$5)</f>
        <v>693.80000000000018</v>
      </c>
      <c r="H204" s="49">
        <f>IF(D204-F204&lt;0,1,IF(E204-G204&lt;0,-1,IF(D204-F204*2&lt;0,2,IF(E204-G204*2&lt;0,-2,IF(D204-F204*3&lt;0,3,IF(E204-G204*3&lt;0,-3,IF(D204-F204*4&lt;0,4,IF(E204-G204*4&lt;0,-4,-9))))))))</f>
        <v>2</v>
      </c>
      <c r="I204" s="46">
        <f>E204-(ROUNDUP(D204/F204,0)-1)*G204</f>
        <v>667.19999999999982</v>
      </c>
      <c r="J204" s="46"/>
      <c r="K204" s="46"/>
      <c r="L204" s="46"/>
      <c r="M204" s="46"/>
      <c r="N204" s="46"/>
      <c r="O204" s="46"/>
      <c r="P204" s="46"/>
      <c r="Q204" s="59" t="s">
        <v>54</v>
      </c>
      <c r="R204" s="59">
        <v>4</v>
      </c>
      <c r="S204" s="59">
        <v>116</v>
      </c>
      <c r="T204" s="59">
        <v>120</v>
      </c>
      <c r="U204" s="59">
        <v>88</v>
      </c>
      <c r="V204" s="59">
        <v>51</v>
      </c>
      <c r="W204" s="59">
        <v>75</v>
      </c>
      <c r="X204" s="59">
        <f t="shared" si="64"/>
        <v>334</v>
      </c>
      <c r="Y204" s="54">
        <v>8</v>
      </c>
      <c r="Z204" s="54">
        <v>5.9</v>
      </c>
      <c r="AA204" s="54">
        <v>3.4</v>
      </c>
      <c r="AB204" s="54">
        <v>5</v>
      </c>
      <c r="AC204" s="54">
        <f t="shared" si="78"/>
        <v>22.3</v>
      </c>
      <c r="AD204" s="61">
        <f t="shared" si="72"/>
        <v>1128</v>
      </c>
      <c r="AE204" s="61">
        <f t="shared" si="80"/>
        <v>1218.8000000000002</v>
      </c>
      <c r="AF204" s="61">
        <f t="shared" si="83"/>
        <v>320</v>
      </c>
      <c r="AG204" s="61">
        <f t="shared" si="81"/>
        <v>470</v>
      </c>
    </row>
    <row r="205" spans="1:33">
      <c r="A205" s="152"/>
      <c r="B205" s="6">
        <v>4</v>
      </c>
      <c r="C205" s="6" t="s">
        <v>183</v>
      </c>
      <c r="D205" s="6">
        <f t="shared" si="82"/>
        <v>1231.5</v>
      </c>
      <c r="E205" s="48">
        <f>V$3</f>
        <v>1521</v>
      </c>
      <c r="F205" s="46">
        <f>IF($V$4-AF205&lt;0,1,$V$4-AF205)</f>
        <v>620</v>
      </c>
      <c r="G205" s="46">
        <f>IF(AE205-$V$5&lt;0,1,AE205-$V$5)</f>
        <v>1</v>
      </c>
      <c r="H205" s="49">
        <f>IF(E205-G205&lt;0,-1,IF(D205-F205&lt;0,1,IF(E205-G205*2&lt;0,-2,IF(D205-F205*2&lt;0,2,IF(E205-G205*3&lt;0,-3,IF(D205-F205*3&lt;0,3,IF(E205-G205*4&lt;0,-4,-9)))))))</f>
        <v>2</v>
      </c>
      <c r="I205" s="46">
        <f>E205-ROUNDUP(D205/F205,0)*G205</f>
        <v>1519</v>
      </c>
      <c r="J205" s="46"/>
      <c r="K205" s="46"/>
      <c r="L205" s="46"/>
      <c r="M205" s="46"/>
      <c r="N205" s="46"/>
      <c r="O205" s="46"/>
      <c r="P205" s="46"/>
      <c r="Q205" s="59" t="s">
        <v>142</v>
      </c>
      <c r="R205" s="59">
        <v>4</v>
      </c>
      <c r="S205" s="59">
        <v>108</v>
      </c>
      <c r="T205" s="59">
        <v>110</v>
      </c>
      <c r="U205" s="59">
        <v>30</v>
      </c>
      <c r="V205" s="59">
        <v>150</v>
      </c>
      <c r="W205" s="59">
        <v>60</v>
      </c>
      <c r="X205" s="59">
        <f t="shared" si="64"/>
        <v>350</v>
      </c>
      <c r="Y205" s="54">
        <v>9</v>
      </c>
      <c r="Z205" s="54">
        <v>3.0968</v>
      </c>
      <c r="AA205" s="55">
        <v>5.4839000000000002</v>
      </c>
      <c r="AB205" s="54">
        <v>5</v>
      </c>
      <c r="AC205" s="54">
        <f t="shared" si="78"/>
        <v>22.5807</v>
      </c>
      <c r="AD205" s="61">
        <f t="shared" si="72"/>
        <v>1231.5</v>
      </c>
      <c r="AE205" s="61">
        <f t="shared" si="80"/>
        <v>605</v>
      </c>
      <c r="AF205" s="61">
        <f t="shared" si="83"/>
        <v>583</v>
      </c>
      <c r="AG205" s="61">
        <f t="shared" si="81"/>
        <v>455</v>
      </c>
    </row>
    <row r="206" spans="1:33">
      <c r="A206" s="152"/>
      <c r="B206" s="6">
        <v>5</v>
      </c>
      <c r="C206" s="6" t="s">
        <v>29</v>
      </c>
      <c r="D206" s="6">
        <f t="shared" si="82"/>
        <v>1485</v>
      </c>
      <c r="E206" s="48">
        <f>W$3</f>
        <v>1719</v>
      </c>
      <c r="F206" s="46">
        <f>IF($W$4-AF206&lt;0,1,$W$4-AF206)</f>
        <v>896</v>
      </c>
      <c r="G206" s="46">
        <f>IF(AE206-$W$5&lt;0,1,AE206-$W$5)</f>
        <v>1173.6000000000001</v>
      </c>
      <c r="H206" s="49">
        <f>IF(D206-F206&lt;0,1,IF(E206-G206&lt;0,-1,IF(D206-F206*2&lt;0,2,IF(E206-G206*2&lt;0,-2,IF(D206-F206*3&lt;0,3,IF(E206-G206*3&lt;0,-3,IF(D206-F206*4&lt;0,4,IF(E206-G206*4&lt;0,-4,-9))))))))</f>
        <v>2</v>
      </c>
      <c r="I206" s="46">
        <f>E206-(ROUNDUP(D206/F206,0)-1)*G206</f>
        <v>545.39999999999986</v>
      </c>
      <c r="J206" s="46"/>
      <c r="K206" s="46"/>
      <c r="L206" s="46"/>
      <c r="M206" s="46"/>
      <c r="N206" s="46"/>
      <c r="O206" s="46"/>
      <c r="P206" s="46"/>
      <c r="Q206" s="59" t="s">
        <v>54</v>
      </c>
      <c r="R206" s="59">
        <v>5</v>
      </c>
      <c r="S206" s="59">
        <v>164</v>
      </c>
      <c r="T206" s="59">
        <v>200</v>
      </c>
      <c r="U206" s="59">
        <v>136</v>
      </c>
      <c r="V206" s="59">
        <v>50</v>
      </c>
      <c r="W206" s="60">
        <v>360</v>
      </c>
      <c r="X206" s="60">
        <f t="shared" si="64"/>
        <v>746</v>
      </c>
      <c r="Y206" s="55">
        <v>10</v>
      </c>
      <c r="Z206" s="55">
        <v>6.8</v>
      </c>
      <c r="AA206" s="54">
        <v>2.5</v>
      </c>
      <c r="AB206" s="54">
        <v>10</v>
      </c>
      <c r="AC206" s="54">
        <f t="shared" si="78"/>
        <v>29.3</v>
      </c>
      <c r="AD206" s="63">
        <f t="shared" si="72"/>
        <v>1485</v>
      </c>
      <c r="AE206" s="63">
        <f t="shared" si="80"/>
        <v>1480.6000000000001</v>
      </c>
      <c r="AF206" s="61">
        <f t="shared" si="83"/>
        <v>248</v>
      </c>
      <c r="AG206" s="61">
        <f t="shared" si="81"/>
        <v>1150</v>
      </c>
    </row>
    <row r="207" spans="1:33">
      <c r="A207" s="152"/>
      <c r="B207" s="6">
        <v>6</v>
      </c>
      <c r="C207" s="6" t="s">
        <v>20</v>
      </c>
      <c r="D207" s="6">
        <f t="shared" si="82"/>
        <v>1698</v>
      </c>
      <c r="E207" s="48">
        <f>X$3</f>
        <v>1430</v>
      </c>
      <c r="F207" s="46">
        <f>IF($X$4-AF207&lt;0,1,$X$4-AF207)</f>
        <v>604</v>
      </c>
      <c r="G207" s="46">
        <f>IF(AE207-$X$5&lt;0,1,AE207-$X$5)</f>
        <v>367.80000000000018</v>
      </c>
      <c r="H207" s="49">
        <f>IF(E207-G207&lt;0,-1,IF(D207-F207&lt;0,1,IF(E207-G207*2&lt;0,-2,IF(D207-F207*2&lt;0,2,IF(E207-G207*3&lt;0,-3,IF(D207-F207*3&lt;0,3,IF(E207-G207*4&lt;0,-4,-9)))))))</f>
        <v>3</v>
      </c>
      <c r="I207" s="46">
        <f>E207-ROUNDUP(D207/F207,0)*G207</f>
        <v>326.59999999999945</v>
      </c>
      <c r="J207" s="46"/>
      <c r="K207" s="46"/>
      <c r="L207" s="46"/>
      <c r="M207" s="46"/>
      <c r="N207" s="46"/>
      <c r="O207" s="46"/>
      <c r="P207" s="46"/>
      <c r="Q207" s="59" t="s">
        <v>181</v>
      </c>
      <c r="R207" s="59">
        <v>6</v>
      </c>
      <c r="S207" s="59">
        <v>176</v>
      </c>
      <c r="T207" s="60">
        <v>500</v>
      </c>
      <c r="U207" s="60">
        <v>200</v>
      </c>
      <c r="V207" s="60">
        <v>180</v>
      </c>
      <c r="W207" s="60">
        <v>680</v>
      </c>
      <c r="X207" s="60">
        <f t="shared" si="64"/>
        <v>1560</v>
      </c>
      <c r="Y207" s="54">
        <v>8</v>
      </c>
      <c r="Z207" s="54">
        <v>4.0999999999999996</v>
      </c>
      <c r="AA207" s="54">
        <v>2.5</v>
      </c>
      <c r="AB207" s="54">
        <v>8</v>
      </c>
      <c r="AC207" s="54">
        <f t="shared" si="78"/>
        <v>22.6</v>
      </c>
      <c r="AD207" s="61">
        <f t="shared" si="72"/>
        <v>1698</v>
      </c>
      <c r="AE207" s="61">
        <f t="shared" si="80"/>
        <v>1152.8000000000002</v>
      </c>
      <c r="AF207" s="61">
        <f t="shared" si="83"/>
        <v>378</v>
      </c>
      <c r="AG207" s="61">
        <f t="shared" si="81"/>
        <v>1312</v>
      </c>
    </row>
    <row r="208" spans="1:33">
      <c r="A208" s="152"/>
      <c r="B208" s="6">
        <v>7</v>
      </c>
      <c r="C208" s="62" t="s">
        <v>146</v>
      </c>
      <c r="D208" s="6">
        <f t="shared" si="82"/>
        <v>1188</v>
      </c>
      <c r="E208" s="31">
        <f>Y$3</f>
        <v>1719</v>
      </c>
      <c r="F208" s="46">
        <f>IF($Y$4-AF208&lt;0,1,$Y$4-AF208)</f>
        <v>887</v>
      </c>
      <c r="G208" s="46">
        <f>IF(AE208-$Y$5&lt;0,1,AE208-$Y$5)</f>
        <v>1763.2000000000003</v>
      </c>
      <c r="H208" s="49">
        <f>IF(D208-F208&lt;0,1,IF(E208-G208&lt;0,-1,IF(D208-F208*2&lt;0,2,IF(E208-G208*2&lt;0,-2,IF(D208-F208*3&lt;0,3,IF(E208-G208*3&lt;0,-3,IF(D208-F208*4&lt;0,4,IF(E208-G208*4&lt;0,-4,-9))))))))</f>
        <v>-1</v>
      </c>
      <c r="I208" s="46">
        <f>E208-(ROUNDUP(D208/F208,0)-1)*G208</f>
        <v>-44.200000000000273</v>
      </c>
      <c r="J208" s="46"/>
      <c r="K208" s="46"/>
      <c r="L208" s="46"/>
      <c r="M208" s="46"/>
      <c r="N208" s="46"/>
      <c r="O208" s="46"/>
      <c r="P208" s="46"/>
      <c r="Q208" s="59" t="s">
        <v>142</v>
      </c>
      <c r="R208" s="59">
        <v>6</v>
      </c>
      <c r="S208" s="59">
        <v>156</v>
      </c>
      <c r="T208" s="59">
        <v>160</v>
      </c>
      <c r="U208" s="60">
        <v>190</v>
      </c>
      <c r="V208" s="59">
        <v>52</v>
      </c>
      <c r="W208" s="59">
        <v>300</v>
      </c>
      <c r="X208" s="60">
        <f t="shared" si="64"/>
        <v>702</v>
      </c>
      <c r="Y208" s="54">
        <v>8</v>
      </c>
      <c r="Z208" s="55">
        <v>9.5</v>
      </c>
      <c r="AA208" s="54">
        <v>2.6</v>
      </c>
      <c r="AB208" s="54">
        <v>8</v>
      </c>
      <c r="AC208" s="54">
        <f t="shared" si="78"/>
        <v>28.1</v>
      </c>
      <c r="AD208" s="61">
        <f t="shared" si="72"/>
        <v>1188</v>
      </c>
      <c r="AE208" s="63">
        <f t="shared" si="80"/>
        <v>2070.2000000000003</v>
      </c>
      <c r="AF208" s="61">
        <f t="shared" si="83"/>
        <v>257</v>
      </c>
      <c r="AG208" s="61">
        <f t="shared" si="81"/>
        <v>932</v>
      </c>
    </row>
    <row r="209" spans="1:33">
      <c r="A209" s="153"/>
      <c r="B209" s="6"/>
      <c r="C209" s="62"/>
      <c r="D209" s="6">
        <f t="shared" si="82"/>
        <v>0</v>
      </c>
      <c r="E209" s="48">
        <f>Z$3</f>
        <v>1430</v>
      </c>
      <c r="F209" s="46">
        <f>IF($Z$4-AF209&lt;0,1,$Z$4-AF209)</f>
        <v>982</v>
      </c>
      <c r="G209" s="46">
        <f>IF(AE209-$Z$5&lt;0,1,AE209-$Z$5)</f>
        <v>1</v>
      </c>
      <c r="H209" s="49">
        <f>IF(E209-G209&lt;0,-1,IF(D209-F209&lt;0,1,IF(E209-G209*2&lt;0,-2,IF(D209-F209*2&lt;0,2,IF(E209-G209*3&lt;0,-3,IF(D209-F209*3&lt;0,3,IF(E209-G209*4&lt;0,-4,-9)))))))</f>
        <v>1</v>
      </c>
      <c r="I209" s="46">
        <f>E209-ROUNDUP(D209/F209,0)*G209</f>
        <v>1430</v>
      </c>
      <c r="J209" s="46"/>
      <c r="K209" s="46"/>
      <c r="L209" s="46"/>
      <c r="M209" s="46"/>
      <c r="N209" s="46"/>
      <c r="O209" s="46"/>
      <c r="P209" s="46"/>
      <c r="Q209" s="59"/>
      <c r="R209" s="59"/>
      <c r="S209" s="59"/>
      <c r="T209" s="59"/>
      <c r="U209" s="60"/>
      <c r="V209" s="59"/>
      <c r="W209" s="59"/>
      <c r="X209" s="60"/>
      <c r="Y209" s="54"/>
      <c r="Z209" s="55"/>
      <c r="AA209" s="54"/>
      <c r="AB209" s="54"/>
      <c r="AC209" s="54"/>
      <c r="AD209" s="61"/>
      <c r="AE209" s="63"/>
      <c r="AF209" s="61"/>
      <c r="AG209" s="61"/>
    </row>
    <row r="210" spans="1:33" ht="13.5" customHeight="1">
      <c r="A210" s="151" t="s">
        <v>27</v>
      </c>
      <c r="B210" s="6">
        <v>1</v>
      </c>
      <c r="C210" s="62" t="s">
        <v>27</v>
      </c>
      <c r="D210" s="6">
        <f t="shared" si="82"/>
        <v>1872</v>
      </c>
      <c r="E210" s="48">
        <f>S$3</f>
        <v>1833</v>
      </c>
      <c r="F210" s="46">
        <f>IF($S$4-AF210&lt;0,1,$S$4-AF210)</f>
        <v>939.6</v>
      </c>
      <c r="G210" s="46">
        <f>IF(AE210-$S$5&lt;0,1,AE210-$S$5)</f>
        <v>552.60000000000014</v>
      </c>
      <c r="H210" s="49">
        <f>IF(D210-F210&lt;0,1,IF(E210-G210&lt;0,-1,IF(D210-F210*2&lt;0,2,IF(E210-G210*2&lt;0,-2,IF(D210-F210*3&lt;0,3,IF(E210-G210*3&lt;0,-3,IF(D210-F210*4&lt;0,4,IF(E210-G210*4&lt;0,-4,-9))))))))</f>
        <v>2</v>
      </c>
      <c r="I210" s="46">
        <f>E210-(ROUNDUP(D210/F210,0)-1)*G210</f>
        <v>1280.3999999999999</v>
      </c>
      <c r="J210" s="46"/>
      <c r="K210" s="46"/>
      <c r="L210" s="46"/>
      <c r="M210" s="46"/>
      <c r="N210" s="46"/>
      <c r="O210" s="46"/>
      <c r="P210" s="46"/>
      <c r="Q210" s="59" t="s">
        <v>28</v>
      </c>
      <c r="R210" s="59">
        <v>5</v>
      </c>
      <c r="S210" s="59">
        <v>164</v>
      </c>
      <c r="T210" s="60">
        <v>300</v>
      </c>
      <c r="U210" s="59">
        <v>120</v>
      </c>
      <c r="V210" s="59">
        <v>70</v>
      </c>
      <c r="W210" s="59">
        <v>200</v>
      </c>
      <c r="X210" s="59">
        <f t="shared" ref="X210:X240" si="84">W210+V210+U210+T210</f>
        <v>690</v>
      </c>
      <c r="Y210" s="55">
        <v>12</v>
      </c>
      <c r="Z210" s="54">
        <v>6.1</v>
      </c>
      <c r="AA210" s="54">
        <v>3.5</v>
      </c>
      <c r="AB210" s="54">
        <v>8</v>
      </c>
      <c r="AC210" s="54">
        <f t="shared" ref="AC210:AC217" si="85">AB210+AA210+Z210+Y210</f>
        <v>29.6</v>
      </c>
      <c r="AD210" s="63">
        <f t="shared" ref="AD210:AD240" si="86">ROUND(T210+Y210*($Q$3-1),0)*1.5</f>
        <v>1872</v>
      </c>
      <c r="AE210" s="61">
        <f t="shared" ref="AE210:AE225" si="87">ROUND(U210+Z210*($Q$3-1),0)*1.8</f>
        <v>1083.6000000000001</v>
      </c>
      <c r="AF210" s="61">
        <f t="shared" ref="AF210:AF218" si="88">ROUND(V210+AA210*($Q$3-1),0)*1.2</f>
        <v>416.4</v>
      </c>
      <c r="AG210" s="61">
        <f>ROUND(W210+AB210*($Q$3-1),0)</f>
        <v>832</v>
      </c>
    </row>
    <row r="211" spans="1:33">
      <c r="A211" s="152"/>
      <c r="B211" s="6">
        <v>2</v>
      </c>
      <c r="C211" s="6" t="s">
        <v>48</v>
      </c>
      <c r="D211" s="6">
        <f t="shared" si="82"/>
        <v>1128</v>
      </c>
      <c r="E211" s="48">
        <f>T$3</f>
        <v>1797</v>
      </c>
      <c r="F211" s="46">
        <f>IF($T$4-AF211&lt;0,1,$T$4-AF211)</f>
        <v>977</v>
      </c>
      <c r="G211" s="46">
        <f>IF(AE211-$T$5&lt;0,1,AE211-$T$5)</f>
        <v>1</v>
      </c>
      <c r="H211" s="49">
        <f>IF(E211-G211&lt;0,-1,IF(D211-F211&lt;0,1,IF(E211-G211*2&lt;0,-2,IF(D211-F211*2&lt;0,2,IF(E211-G211*3&lt;0,-3,IF(D211-F211*3&lt;0,3,IF(E211-G211*4&lt;0,-4,-9)))))))</f>
        <v>2</v>
      </c>
      <c r="I211" s="46">
        <f>E211-ROUNDUP(D211/F211,0)*G211</f>
        <v>1795</v>
      </c>
      <c r="J211" s="46"/>
      <c r="K211" s="46"/>
      <c r="L211" s="46"/>
      <c r="M211" s="46"/>
      <c r="N211" s="46"/>
      <c r="O211" s="46"/>
      <c r="P211" s="46"/>
      <c r="Q211" s="59" t="s">
        <v>28</v>
      </c>
      <c r="R211" s="59">
        <v>5</v>
      </c>
      <c r="S211" s="59">
        <v>120</v>
      </c>
      <c r="T211" s="59">
        <v>120</v>
      </c>
      <c r="U211" s="59">
        <v>72</v>
      </c>
      <c r="V211" s="59">
        <v>49</v>
      </c>
      <c r="W211" s="59">
        <v>105</v>
      </c>
      <c r="X211" s="59">
        <f t="shared" si="84"/>
        <v>346</v>
      </c>
      <c r="Y211" s="54">
        <v>8</v>
      </c>
      <c r="Z211" s="54">
        <v>4.8</v>
      </c>
      <c r="AA211" s="54">
        <v>3.3</v>
      </c>
      <c r="AB211" s="54">
        <v>7</v>
      </c>
      <c r="AC211" s="54">
        <f t="shared" si="85"/>
        <v>23.1</v>
      </c>
      <c r="AD211" s="61">
        <f t="shared" si="86"/>
        <v>1128</v>
      </c>
      <c r="AE211" s="61">
        <f t="shared" si="87"/>
        <v>811.80000000000007</v>
      </c>
      <c r="AF211" s="61">
        <f t="shared" si="88"/>
        <v>372</v>
      </c>
      <c r="AG211" s="61">
        <f>ROUND(W211+AB211*($Q$3-1),0)</f>
        <v>658</v>
      </c>
    </row>
    <row r="212" spans="1:33">
      <c r="A212" s="152"/>
      <c r="B212" s="6">
        <v>3</v>
      </c>
      <c r="C212" s="6" t="s">
        <v>108</v>
      </c>
      <c r="D212" s="6">
        <f t="shared" si="82"/>
        <v>913.5</v>
      </c>
      <c r="E212" s="48">
        <f>U$3</f>
        <v>1361</v>
      </c>
      <c r="F212" s="46">
        <f>IF($U$4-AF212&lt;0,1,$U$4-AF212)</f>
        <v>1024.4000000000001</v>
      </c>
      <c r="G212" s="46">
        <f>IF(AE212-$U$5&lt;0,1,AE212-$U$5)</f>
        <v>252.60000000000002</v>
      </c>
      <c r="H212" s="49">
        <f>IF(D212-F212&lt;0,1,IF(E212-G212&lt;0,-1,IF(D212-F212*2&lt;0,2,IF(E212-G212*2&lt;0,-2,IF(D212-F212*3&lt;0,3,IF(E212-G212*3&lt;0,-3,IF(D212-F212*4&lt;0,4,IF(E212-G212*4&lt;0,-4,-9))))))))</f>
        <v>1</v>
      </c>
      <c r="I212" s="46">
        <f>E212-(ROUNDUP(D212/F212,0)-1)*G212</f>
        <v>1361</v>
      </c>
      <c r="J212" s="46"/>
      <c r="K212" s="46"/>
      <c r="L212" s="46"/>
      <c r="M212" s="46"/>
      <c r="N212" s="46"/>
      <c r="O212" s="46"/>
      <c r="P212" s="46"/>
      <c r="Q212" s="59" t="s">
        <v>128</v>
      </c>
      <c r="R212" s="59">
        <v>4</v>
      </c>
      <c r="S212" s="59">
        <v>128</v>
      </c>
      <c r="T212" s="59">
        <v>135</v>
      </c>
      <c r="U212" s="59">
        <v>69</v>
      </c>
      <c r="V212" s="59">
        <v>48</v>
      </c>
      <c r="W212" s="59">
        <v>190</v>
      </c>
      <c r="X212" s="59">
        <f t="shared" si="84"/>
        <v>442</v>
      </c>
      <c r="Y212" s="54">
        <v>6</v>
      </c>
      <c r="Z212" s="54">
        <v>4.5999999999999996</v>
      </c>
      <c r="AA212" s="54">
        <v>3.1</v>
      </c>
      <c r="AB212" s="54">
        <v>10</v>
      </c>
      <c r="AC212" s="54">
        <f t="shared" si="85"/>
        <v>23.7</v>
      </c>
      <c r="AD212" s="61">
        <f t="shared" si="86"/>
        <v>913.5</v>
      </c>
      <c r="AE212" s="61">
        <f t="shared" si="87"/>
        <v>777.6</v>
      </c>
      <c r="AF212" s="61">
        <f t="shared" si="88"/>
        <v>351.59999999999997</v>
      </c>
      <c r="AG212" s="61">
        <f>ROUND(W212+AB212*($Q$3-1),0)</f>
        <v>980</v>
      </c>
    </row>
    <row r="213" spans="1:33">
      <c r="A213" s="152"/>
      <c r="B213" s="6">
        <v>4</v>
      </c>
      <c r="C213" s="6" t="s">
        <v>133</v>
      </c>
      <c r="D213" s="6">
        <f t="shared" si="82"/>
        <v>1128</v>
      </c>
      <c r="E213" s="48">
        <f>V$3</f>
        <v>1521</v>
      </c>
      <c r="F213" s="46">
        <f>IF($V$4-AF213&lt;0,1,$V$4-AF213)</f>
        <v>955.8</v>
      </c>
      <c r="G213" s="46">
        <f>IF(AE213-$V$5&lt;0,1,AE213-$V$5)</f>
        <v>204</v>
      </c>
      <c r="H213" s="49">
        <f>IF(E213-G213&lt;0,-1,IF(D213-F213&lt;0,1,IF(E213-G213*2&lt;0,-2,IF(D213-F213*2&lt;0,2,IF(E213-G213*3&lt;0,-3,IF(D213-F213*3&lt;0,3,IF(E213-G213*4&lt;0,-4,-9)))))))</f>
        <v>2</v>
      </c>
      <c r="I213" s="46">
        <f>E213-ROUNDUP(D213/F213,0)*G213</f>
        <v>1113</v>
      </c>
      <c r="J213" s="46"/>
      <c r="K213" s="46"/>
      <c r="L213" s="46"/>
      <c r="M213" s="46"/>
      <c r="N213" s="46"/>
      <c r="O213" s="46"/>
      <c r="P213" s="46"/>
      <c r="Q213" s="59" t="s">
        <v>56</v>
      </c>
      <c r="R213" s="59">
        <v>5</v>
      </c>
      <c r="S213" s="59">
        <v>112</v>
      </c>
      <c r="T213" s="59">
        <v>120</v>
      </c>
      <c r="U213" s="59">
        <v>88</v>
      </c>
      <c r="V213" s="59">
        <v>40</v>
      </c>
      <c r="W213" s="59">
        <v>115</v>
      </c>
      <c r="X213" s="59">
        <f t="shared" si="84"/>
        <v>363</v>
      </c>
      <c r="Y213" s="54">
        <v>8</v>
      </c>
      <c r="Z213" s="54">
        <v>6.0952000000000002</v>
      </c>
      <c r="AA213" s="54">
        <v>2.0952000000000002</v>
      </c>
      <c r="AB213" s="54">
        <v>8</v>
      </c>
      <c r="AC213" s="54">
        <f t="shared" si="85"/>
        <v>24.1904</v>
      </c>
      <c r="AD213" s="61">
        <f t="shared" si="86"/>
        <v>1128</v>
      </c>
      <c r="AE213" s="61">
        <f t="shared" si="87"/>
        <v>1026</v>
      </c>
      <c r="AF213" s="61">
        <f t="shared" si="88"/>
        <v>247.2</v>
      </c>
      <c r="AG213" s="61">
        <f>ROUND(W213+AB213*($Q$3-1),0)</f>
        <v>747</v>
      </c>
    </row>
    <row r="214" spans="1:33">
      <c r="A214" s="152"/>
      <c r="B214" s="6">
        <v>5</v>
      </c>
      <c r="C214" s="6" t="s">
        <v>57</v>
      </c>
      <c r="D214" s="6">
        <f t="shared" si="82"/>
        <v>1485</v>
      </c>
      <c r="E214" s="48">
        <f>W$3</f>
        <v>1719</v>
      </c>
      <c r="F214" s="46">
        <f>IF($W$4-AF214&lt;0,1,$W$4-AF214)</f>
        <v>692.8</v>
      </c>
      <c r="G214" s="46">
        <f>IF(AE214-$W$5&lt;0,1,AE214-$W$5)</f>
        <v>726.2</v>
      </c>
      <c r="H214" s="49">
        <f>IF(D214-F214&lt;0,1,IF(E214-G214&lt;0,-1,IF(D214-F214*2&lt;0,2,IF(E214-G214*2&lt;0,-2,IF(D214-F214*3&lt;0,3,IF(E214-G214*3&lt;0,-3,IF(D214-F214*4&lt;0,4,IF(E214-G214*4&lt;0,-4,-9))))))))</f>
        <v>3</v>
      </c>
      <c r="I214" s="46">
        <f>E214-(ROUNDUP(D214/F214,0)-1)*G214</f>
        <v>266.59999999999991</v>
      </c>
      <c r="J214" s="46"/>
      <c r="K214" s="46"/>
      <c r="L214" s="46"/>
      <c r="M214" s="46"/>
      <c r="N214" s="46"/>
      <c r="O214" s="46"/>
      <c r="P214" s="46"/>
      <c r="Q214" s="59" t="s">
        <v>131</v>
      </c>
      <c r="R214" s="59">
        <v>5</v>
      </c>
      <c r="S214" s="59">
        <v>164</v>
      </c>
      <c r="T214" s="59">
        <v>200</v>
      </c>
      <c r="U214" s="59">
        <v>116</v>
      </c>
      <c r="V214" s="59">
        <v>76</v>
      </c>
      <c r="W214" s="59">
        <v>300</v>
      </c>
      <c r="X214" s="59">
        <f t="shared" si="84"/>
        <v>692</v>
      </c>
      <c r="Y214" s="55">
        <v>10</v>
      </c>
      <c r="Z214" s="54">
        <v>5.8</v>
      </c>
      <c r="AA214" s="54">
        <v>3.8</v>
      </c>
      <c r="AB214" s="54">
        <v>10</v>
      </c>
      <c r="AC214" s="54">
        <f t="shared" si="85"/>
        <v>29.6</v>
      </c>
      <c r="AD214" s="61">
        <f t="shared" si="86"/>
        <v>1485</v>
      </c>
      <c r="AE214" s="61">
        <f t="shared" si="87"/>
        <v>1033.2</v>
      </c>
      <c r="AF214" s="61">
        <f t="shared" si="88"/>
        <v>451.2</v>
      </c>
      <c r="AG214" s="61">
        <f>ROUND(W214+AB214*($Q$3-1),0)</f>
        <v>1090</v>
      </c>
    </row>
    <row r="215" spans="1:33">
      <c r="A215" s="152"/>
      <c r="B215" s="6">
        <v>6</v>
      </c>
      <c r="C215" s="6" t="s">
        <v>151</v>
      </c>
      <c r="D215" s="6">
        <f t="shared" si="82"/>
        <v>1455</v>
      </c>
      <c r="E215" s="48">
        <f>X$3</f>
        <v>1430</v>
      </c>
      <c r="F215" s="46">
        <f>IF($X$4-AF215&lt;0,1,$X$4-AF215)</f>
        <v>222.39999999999998</v>
      </c>
      <c r="G215" s="46">
        <f>IF(AE215-$X$5&lt;0,1,AE215-$X$5)</f>
        <v>46.600000000000023</v>
      </c>
      <c r="H215" s="49">
        <f>IF(E215-G215&lt;0,-1,IF(D215-F215&lt;0,1,IF(E215-G215*2&lt;0,-2,IF(D215-F215*2&lt;0,2,IF(E215-G215*3&lt;0,-3,IF(D215-F215*3&lt;0,3,IF(E215-G215*4&lt;0,-4,-9)))))))</f>
        <v>-9</v>
      </c>
      <c r="I215" s="46">
        <f>E215-ROUNDUP(D215/F215,0)*G215</f>
        <v>1103.7999999999997</v>
      </c>
      <c r="J215" s="46"/>
      <c r="K215" s="46"/>
      <c r="L215" s="46"/>
      <c r="M215" s="46"/>
      <c r="N215" s="46"/>
      <c r="O215" s="46"/>
      <c r="P215" s="46"/>
      <c r="Q215" s="59" t="s">
        <v>152</v>
      </c>
      <c r="R215" s="59">
        <v>6</v>
      </c>
      <c r="S215" s="59">
        <v>180</v>
      </c>
      <c r="T215" s="59">
        <v>180</v>
      </c>
      <c r="U215" s="59">
        <v>100</v>
      </c>
      <c r="V215" s="60">
        <v>120</v>
      </c>
      <c r="W215" s="60">
        <v>360</v>
      </c>
      <c r="X215" s="60">
        <f t="shared" si="84"/>
        <v>760</v>
      </c>
      <c r="Y215" s="55">
        <v>10</v>
      </c>
      <c r="Z215" s="54">
        <v>4.5814000000000004</v>
      </c>
      <c r="AA215" s="55">
        <v>6.4884000000000004</v>
      </c>
      <c r="AB215" s="55">
        <v>11.9937</v>
      </c>
      <c r="AC215" s="55">
        <f t="shared" si="85"/>
        <v>33.063500000000005</v>
      </c>
      <c r="AD215" s="61">
        <f t="shared" si="86"/>
        <v>1455</v>
      </c>
      <c r="AE215" s="61">
        <f t="shared" si="87"/>
        <v>831.6</v>
      </c>
      <c r="AF215" s="63">
        <f t="shared" si="88"/>
        <v>759.6</v>
      </c>
      <c r="AG215" s="61">
        <f>ROUND(W215+AB215*($Q$3-1),0)*1.03</f>
        <v>1347.24</v>
      </c>
    </row>
    <row r="216" spans="1:33">
      <c r="A216" s="152"/>
      <c r="B216" s="6">
        <v>7</v>
      </c>
      <c r="C216" s="6" t="s">
        <v>122</v>
      </c>
      <c r="D216" s="6">
        <f t="shared" si="82"/>
        <v>1485</v>
      </c>
      <c r="E216" s="48">
        <f>Y$3</f>
        <v>1719</v>
      </c>
      <c r="F216" s="46">
        <f>IF($Y$4-AF216&lt;0,1,$Y$4-AF216)</f>
        <v>526</v>
      </c>
      <c r="G216" s="46">
        <f>IF(AE216-$Y$5&lt;0,1,AE216-$Y$5)</f>
        <v>477.80000000000007</v>
      </c>
      <c r="H216" s="49">
        <f>IF(D216-F216&lt;0,1,IF(E216-G216&lt;0,-1,IF(D216-F216*2&lt;0,2,IF(E216-G216*2&lt;0,-2,IF(D216-F216*3&lt;0,3,IF(E216-G216*3&lt;0,-3,IF(D216-F216*4&lt;0,4,IF(E216-G216*4&lt;0,-4,-9))))))))</f>
        <v>3</v>
      </c>
      <c r="I216" s="46">
        <f>E216-(ROUNDUP(D216/F216,0)-1)*G216</f>
        <v>763.39999999999986</v>
      </c>
      <c r="J216" s="46"/>
      <c r="K216" s="46"/>
      <c r="L216" s="46"/>
      <c r="M216" s="46"/>
      <c r="N216" s="46"/>
      <c r="O216" s="46"/>
      <c r="P216" s="46"/>
      <c r="Q216" s="59" t="s">
        <v>130</v>
      </c>
      <c r="R216" s="59">
        <v>6</v>
      </c>
      <c r="S216" s="59">
        <v>160</v>
      </c>
      <c r="T216" s="59">
        <v>200</v>
      </c>
      <c r="U216" s="59">
        <v>88</v>
      </c>
      <c r="V216" s="60">
        <v>104</v>
      </c>
      <c r="W216" s="59">
        <v>270</v>
      </c>
      <c r="X216" s="59">
        <f t="shared" si="84"/>
        <v>662</v>
      </c>
      <c r="Y216" s="55">
        <v>10</v>
      </c>
      <c r="Z216" s="54">
        <v>4.4000000000000004</v>
      </c>
      <c r="AA216" s="55">
        <v>5.2</v>
      </c>
      <c r="AB216" s="54">
        <v>10</v>
      </c>
      <c r="AC216" s="54">
        <f t="shared" si="85"/>
        <v>29.6</v>
      </c>
      <c r="AD216" s="61">
        <f t="shared" si="86"/>
        <v>1485</v>
      </c>
      <c r="AE216" s="61">
        <f t="shared" si="87"/>
        <v>784.80000000000007</v>
      </c>
      <c r="AF216" s="61">
        <f t="shared" si="88"/>
        <v>618</v>
      </c>
      <c r="AG216" s="61">
        <f t="shared" ref="AG216:AG239" si="89">ROUND(W216+AB216*($Q$3-1),0)</f>
        <v>1060</v>
      </c>
    </row>
    <row r="217" spans="1:33">
      <c r="A217" s="153"/>
      <c r="B217" s="6">
        <v>8</v>
      </c>
      <c r="C217" s="62" t="s">
        <v>146</v>
      </c>
      <c r="D217" s="6">
        <f t="shared" si="82"/>
        <v>1188</v>
      </c>
      <c r="E217" s="48">
        <f>Z$3</f>
        <v>1430</v>
      </c>
      <c r="F217" s="46">
        <f>IF($Z$4-AF217&lt;0,1,$Z$4-AF217)</f>
        <v>673.6</v>
      </c>
      <c r="G217" s="46">
        <f>IF(AE217-$Z$5&lt;0,1,AE217-$Z$5)</f>
        <v>908.8</v>
      </c>
      <c r="H217" s="49">
        <f>IF(E217-G217&lt;0,-1,IF(D217-F217&lt;0,1,IF(E217-G217*2&lt;0,-2,IF(D217-F217*2&lt;0,2,IF(E217-G217*3&lt;0,-3,IF(D217-F217*3&lt;0,3,IF(E217-G217*4&lt;0,-4,-9)))))))</f>
        <v>-2</v>
      </c>
      <c r="I217" s="46">
        <f>E217-ROUNDUP(D217/F217,0)*G217</f>
        <v>-387.59999999999991</v>
      </c>
      <c r="J217" s="46"/>
      <c r="K217" s="46"/>
      <c r="L217" s="46"/>
      <c r="M217" s="46"/>
      <c r="N217" s="46"/>
      <c r="O217" s="46"/>
      <c r="P217" s="46"/>
      <c r="Q217" s="59" t="s">
        <v>142</v>
      </c>
      <c r="R217" s="59">
        <v>6</v>
      </c>
      <c r="S217" s="59">
        <v>156</v>
      </c>
      <c r="T217" s="59">
        <v>160</v>
      </c>
      <c r="U217" s="60">
        <v>190</v>
      </c>
      <c r="V217" s="59">
        <v>52</v>
      </c>
      <c r="W217" s="59">
        <v>300</v>
      </c>
      <c r="X217" s="60">
        <f t="shared" si="84"/>
        <v>702</v>
      </c>
      <c r="Y217" s="54">
        <v>8</v>
      </c>
      <c r="Z217" s="55">
        <v>9.5</v>
      </c>
      <c r="AA217" s="54">
        <v>2.6</v>
      </c>
      <c r="AB217" s="54">
        <v>8</v>
      </c>
      <c r="AC217" s="54">
        <f t="shared" si="85"/>
        <v>28.1</v>
      </c>
      <c r="AD217" s="61">
        <f t="shared" si="86"/>
        <v>1188</v>
      </c>
      <c r="AE217" s="63">
        <f t="shared" si="87"/>
        <v>1693.8</v>
      </c>
      <c r="AF217" s="61">
        <f t="shared" si="88"/>
        <v>308.39999999999998</v>
      </c>
      <c r="AG217" s="61">
        <f t="shared" si="89"/>
        <v>932</v>
      </c>
    </row>
    <row r="218" spans="1:33" ht="13.5" customHeight="1">
      <c r="A218" s="151" t="s">
        <v>205</v>
      </c>
      <c r="B218" s="6">
        <v>1</v>
      </c>
      <c r="C218" s="6" t="s">
        <v>205</v>
      </c>
      <c r="D218" s="6">
        <f t="shared" si="82"/>
        <v>1605</v>
      </c>
      <c r="E218" s="6">
        <f>S$3</f>
        <v>1833</v>
      </c>
      <c r="F218" s="46">
        <f>IF($S$4-AF218&lt;0,1,$S$4-AF218)</f>
        <v>831.6</v>
      </c>
      <c r="G218" s="46">
        <f>IF(AE218-$S$5&lt;0,1,AE218-$S$5)</f>
        <v>379.80000000000007</v>
      </c>
      <c r="H218" s="49">
        <f>IF(D218-F218&lt;0,1,IF(E218-G218&lt;0,-1,IF(D218-F218*2&lt;0,2,IF(E218-G218*2&lt;0,-2,IF(D218-F218*3&lt;0,3,IF(E218-G218*3&lt;0,-3,IF(D218-F218*4&lt;0,4,IF(E218-G218*4&lt;0,-4,-9))))))))</f>
        <v>2</v>
      </c>
      <c r="I218" s="46">
        <f>E218-(ROUNDUP(D218/F218,0)-1)*G218</f>
        <v>1453.1999999999998</v>
      </c>
      <c r="J218" s="46"/>
      <c r="K218" s="46"/>
      <c r="L218" s="46"/>
      <c r="M218" s="46"/>
      <c r="N218" s="46"/>
      <c r="O218" s="46"/>
      <c r="P218" s="46"/>
      <c r="Q218" s="59" t="s">
        <v>13</v>
      </c>
      <c r="R218" s="59">
        <v>6</v>
      </c>
      <c r="S218" s="59">
        <v>204</v>
      </c>
      <c r="T218" s="60">
        <v>280</v>
      </c>
      <c r="U218" s="60">
        <v>150</v>
      </c>
      <c r="V218" s="60">
        <v>160</v>
      </c>
      <c r="W218" s="60">
        <v>500</v>
      </c>
      <c r="X218" s="60">
        <f t="shared" si="84"/>
        <v>1090</v>
      </c>
      <c r="Y218" s="54">
        <v>10</v>
      </c>
      <c r="Z218" s="54">
        <v>4.5</v>
      </c>
      <c r="AA218" s="54">
        <v>3.5</v>
      </c>
      <c r="AB218" s="54">
        <v>15</v>
      </c>
      <c r="AC218" s="54">
        <v>33</v>
      </c>
      <c r="AD218" s="61">
        <f t="shared" si="86"/>
        <v>1605</v>
      </c>
      <c r="AE218" s="61">
        <f t="shared" si="87"/>
        <v>910.80000000000007</v>
      </c>
      <c r="AF218" s="61">
        <f t="shared" si="88"/>
        <v>524.4</v>
      </c>
      <c r="AG218" s="61">
        <f t="shared" si="89"/>
        <v>1685</v>
      </c>
    </row>
    <row r="219" spans="1:33">
      <c r="A219" s="152"/>
      <c r="B219" s="6">
        <v>2</v>
      </c>
      <c r="C219" s="62" t="s">
        <v>126</v>
      </c>
      <c r="D219" s="6">
        <f t="shared" si="82"/>
        <v>1098</v>
      </c>
      <c r="E219" s="6">
        <f>T$3</f>
        <v>1797</v>
      </c>
      <c r="F219" s="46">
        <f>IF($T$4-AF219&lt;0,1,$T$4-AF219)</f>
        <v>646.76</v>
      </c>
      <c r="G219" s="46">
        <f>IF(AE219-$T$5&lt;0,1,AE219-$T$5)</f>
        <v>1</v>
      </c>
      <c r="H219" s="49">
        <f>IF(E219-G219&lt;0,-1,IF(D219-F219&lt;0,1,IF(E219-G219*2&lt;0,-2,IF(D219-F219*2&lt;0,2,IF(E219-G219*3&lt;0,-3,IF(D219-F219*3&lt;0,3,IF(E219-G219*4&lt;0,-4,-9)))))))</f>
        <v>2</v>
      </c>
      <c r="I219" s="46">
        <f>E219-ROUNDUP(D219/F219,0)*G219</f>
        <v>1795</v>
      </c>
      <c r="J219" s="46"/>
      <c r="K219" s="46"/>
      <c r="L219" s="46"/>
      <c r="M219" s="46"/>
      <c r="N219" s="46"/>
      <c r="O219" s="46"/>
      <c r="P219" s="46"/>
      <c r="Q219" s="59" t="s">
        <v>153</v>
      </c>
      <c r="R219" s="59">
        <v>5</v>
      </c>
      <c r="S219" s="59">
        <v>124</v>
      </c>
      <c r="T219" s="59">
        <v>100</v>
      </c>
      <c r="U219" s="59">
        <v>1</v>
      </c>
      <c r="V219" s="60">
        <v>100</v>
      </c>
      <c r="W219" s="59">
        <v>120</v>
      </c>
      <c r="X219" s="59">
        <f t="shared" si="84"/>
        <v>321</v>
      </c>
      <c r="Y219" s="54">
        <v>8</v>
      </c>
      <c r="Z219" s="54"/>
      <c r="AA219" s="55">
        <v>5.4726999999999997</v>
      </c>
      <c r="AB219" s="54">
        <v>9</v>
      </c>
      <c r="AC219" s="54">
        <f t="shared" ref="AC219:AC240" si="90">AB219+AA219+Z219+Y219</f>
        <v>22.4727</v>
      </c>
      <c r="AD219" s="61">
        <f t="shared" si="86"/>
        <v>1098</v>
      </c>
      <c r="AE219" s="61">
        <f t="shared" si="87"/>
        <v>1.8</v>
      </c>
      <c r="AF219" s="61">
        <f>ROUND(V219+AA219*($Q$3-1),0)*1.2*1.1</f>
        <v>702.24</v>
      </c>
      <c r="AG219" s="61">
        <f t="shared" si="89"/>
        <v>831</v>
      </c>
    </row>
    <row r="220" spans="1:33">
      <c r="A220" s="152"/>
      <c r="B220" s="6">
        <v>3</v>
      </c>
      <c r="C220" s="6" t="s">
        <v>206</v>
      </c>
      <c r="D220" s="6">
        <f t="shared" si="82"/>
        <v>1128</v>
      </c>
      <c r="E220" s="6">
        <f>U$3</f>
        <v>1361</v>
      </c>
      <c r="F220" s="46">
        <f>IF($U$4-AF220&lt;0,1,$U$4-AF220)</f>
        <v>1060.4000000000001</v>
      </c>
      <c r="G220" s="46">
        <f>IF(AE220-$U$5&lt;0,1,AE220-$U$5)</f>
        <v>371.4</v>
      </c>
      <c r="H220" s="49">
        <f>IF(D220-F220&lt;0,1,IF(E220-G220&lt;0,-1,IF(D220-F220*2&lt;0,2,IF(E220-G220*2&lt;0,-2,IF(D220-F220*3&lt;0,3,IF(E220-G220*3&lt;0,-3,IF(D220-F220*4&lt;0,4,IF(E220-G220*4&lt;0,-4,-9))))))))</f>
        <v>2</v>
      </c>
      <c r="I220" s="46">
        <f>E220-(ROUNDUP(D220/F220,0)-1)*G220</f>
        <v>989.6</v>
      </c>
      <c r="J220" s="46"/>
      <c r="K220" s="46"/>
      <c r="L220" s="46"/>
      <c r="M220" s="46"/>
      <c r="N220" s="46"/>
      <c r="O220" s="46"/>
      <c r="P220" s="46"/>
      <c r="Q220" s="59" t="s">
        <v>163</v>
      </c>
      <c r="R220" s="59">
        <v>4</v>
      </c>
      <c r="S220" s="59">
        <v>112</v>
      </c>
      <c r="T220" s="59">
        <v>120</v>
      </c>
      <c r="U220" s="59">
        <v>79</v>
      </c>
      <c r="V220" s="59">
        <v>42</v>
      </c>
      <c r="W220" s="59">
        <v>90</v>
      </c>
      <c r="X220" s="59">
        <f t="shared" si="84"/>
        <v>331</v>
      </c>
      <c r="Y220" s="54">
        <v>8</v>
      </c>
      <c r="Z220" s="54">
        <v>5.3</v>
      </c>
      <c r="AA220" s="54">
        <v>2.8</v>
      </c>
      <c r="AB220" s="54">
        <v>6</v>
      </c>
      <c r="AC220" s="54">
        <f t="shared" si="90"/>
        <v>22.1</v>
      </c>
      <c r="AD220" s="61">
        <f t="shared" si="86"/>
        <v>1128</v>
      </c>
      <c r="AE220" s="61">
        <f t="shared" si="87"/>
        <v>896.4</v>
      </c>
      <c r="AF220" s="61">
        <f t="shared" ref="AF220:AF225" si="91">ROUND(V220+AA220*($Q$3-1),0)*1.2</f>
        <v>315.59999999999997</v>
      </c>
      <c r="AG220" s="61">
        <f t="shared" si="89"/>
        <v>564</v>
      </c>
    </row>
    <row r="221" spans="1:33">
      <c r="A221" s="152"/>
      <c r="B221" s="6">
        <v>4</v>
      </c>
      <c r="C221" s="62" t="s">
        <v>63</v>
      </c>
      <c r="D221" s="6">
        <f t="shared" si="82"/>
        <v>936</v>
      </c>
      <c r="E221" s="6">
        <f>V$3</f>
        <v>1521</v>
      </c>
      <c r="F221" s="46">
        <f>IF($V$4-AF221&lt;0,1,$V$4-AF221)</f>
        <v>1201.8</v>
      </c>
      <c r="G221" s="46">
        <f>IF(AE221-$V$5&lt;0,1,AE221-$V$5)</f>
        <v>405.60000000000014</v>
      </c>
      <c r="H221" s="49">
        <f>IF(E221-G221&lt;0,-1,IF(D221-F221&lt;0,1,IF(E221-G221*2&lt;0,-2,IF(D221-F221*2&lt;0,2,IF(E221-G221*3&lt;0,-3,IF(D221-F221*3&lt;0,3,IF(E221-G221*4&lt;0,-4,-9)))))))</f>
        <v>1</v>
      </c>
      <c r="I221" s="46">
        <f>E221-ROUNDUP(D221/F221,0)*G221</f>
        <v>1115.3999999999999</v>
      </c>
      <c r="J221" s="46"/>
      <c r="K221" s="46"/>
      <c r="L221" s="46"/>
      <c r="M221" s="46"/>
      <c r="N221" s="46"/>
      <c r="O221" s="46"/>
      <c r="P221" s="46"/>
      <c r="Q221" s="59" t="s">
        <v>56</v>
      </c>
      <c r="R221" s="59">
        <v>4</v>
      </c>
      <c r="S221" s="59">
        <v>116</v>
      </c>
      <c r="T221" s="59">
        <v>150</v>
      </c>
      <c r="U221" s="60">
        <v>200</v>
      </c>
      <c r="V221" s="59">
        <v>1</v>
      </c>
      <c r="W221" s="59">
        <v>180</v>
      </c>
      <c r="X221" s="59">
        <f t="shared" si="84"/>
        <v>531</v>
      </c>
      <c r="Y221" s="54">
        <v>6</v>
      </c>
      <c r="Z221" s="54">
        <v>6.1</v>
      </c>
      <c r="AA221" s="54"/>
      <c r="AB221" s="55">
        <v>11</v>
      </c>
      <c r="AC221" s="54">
        <f t="shared" si="90"/>
        <v>23.1</v>
      </c>
      <c r="AD221" s="61">
        <f t="shared" si="86"/>
        <v>936</v>
      </c>
      <c r="AE221" s="63">
        <f t="shared" si="87"/>
        <v>1227.6000000000001</v>
      </c>
      <c r="AF221" s="61">
        <f t="shared" si="91"/>
        <v>1.2</v>
      </c>
      <c r="AG221" s="61">
        <f t="shared" si="89"/>
        <v>1049</v>
      </c>
    </row>
    <row r="222" spans="1:33">
      <c r="A222" s="152"/>
      <c r="B222" s="6">
        <v>5</v>
      </c>
      <c r="C222" s="6" t="s">
        <v>122</v>
      </c>
      <c r="D222" s="6">
        <f t="shared" si="82"/>
        <v>1485</v>
      </c>
      <c r="E222" s="6">
        <f>W$3</f>
        <v>1719</v>
      </c>
      <c r="F222" s="46">
        <f>IF($W$4-AF222&lt;0,1,$W$4-AF222)</f>
        <v>526</v>
      </c>
      <c r="G222" s="46">
        <f>IF(AE222-$W$5&lt;0,1,AE222-$W$5)</f>
        <v>477.80000000000007</v>
      </c>
      <c r="H222" s="49">
        <f>IF(D222-F222&lt;0,1,IF(E222-G222&lt;0,-1,IF(D222-F222*2&lt;0,2,IF(E222-G222*2&lt;0,-2,IF(D222-F222*3&lt;0,3,IF(E222-G222*3&lt;0,-3,IF(D222-F222*4&lt;0,4,IF(E222-G222*4&lt;0,-4,-9))))))))</f>
        <v>3</v>
      </c>
      <c r="I222" s="46">
        <f>E222-(ROUNDUP(D222/F222,0)-1)*G222</f>
        <v>763.39999999999986</v>
      </c>
      <c r="J222" s="46"/>
      <c r="K222" s="46"/>
      <c r="L222" s="46"/>
      <c r="M222" s="46"/>
      <c r="N222" s="46"/>
      <c r="O222" s="46"/>
      <c r="P222" s="46"/>
      <c r="Q222" s="59" t="s">
        <v>130</v>
      </c>
      <c r="R222" s="59">
        <v>6</v>
      </c>
      <c r="S222" s="59">
        <v>160</v>
      </c>
      <c r="T222" s="59">
        <v>200</v>
      </c>
      <c r="U222" s="59">
        <v>88</v>
      </c>
      <c r="V222" s="60">
        <v>104</v>
      </c>
      <c r="W222" s="59">
        <v>270</v>
      </c>
      <c r="X222" s="59">
        <f t="shared" si="84"/>
        <v>662</v>
      </c>
      <c r="Y222" s="55">
        <v>10</v>
      </c>
      <c r="Z222" s="54">
        <v>4.4000000000000004</v>
      </c>
      <c r="AA222" s="55">
        <v>5.2</v>
      </c>
      <c r="AB222" s="54">
        <v>10</v>
      </c>
      <c r="AC222" s="54">
        <f t="shared" si="90"/>
        <v>29.6</v>
      </c>
      <c r="AD222" s="61">
        <f t="shared" si="86"/>
        <v>1485</v>
      </c>
      <c r="AE222" s="61">
        <f t="shared" si="87"/>
        <v>784.80000000000007</v>
      </c>
      <c r="AF222" s="61">
        <f t="shared" si="91"/>
        <v>618</v>
      </c>
      <c r="AG222" s="61">
        <f t="shared" si="89"/>
        <v>1060</v>
      </c>
    </row>
    <row r="223" spans="1:33">
      <c r="A223" s="152"/>
      <c r="B223" s="6">
        <v>6</v>
      </c>
      <c r="C223" s="6" t="s">
        <v>58</v>
      </c>
      <c r="D223" s="6">
        <f t="shared" si="82"/>
        <v>1336.5</v>
      </c>
      <c r="E223" s="6">
        <f>X$3</f>
        <v>1430</v>
      </c>
      <c r="F223" s="46">
        <f>IF($X$4-AF223&lt;0,1,$X$4-AF223)</f>
        <v>565.6</v>
      </c>
      <c r="G223" s="46">
        <f>IF(AE223-$X$5&lt;0,1,AE223-$X$5)</f>
        <v>266.20000000000005</v>
      </c>
      <c r="H223" s="49">
        <f>IF(E223-G223&lt;0,-1,IF(D223-F223&lt;0,1,IF(E223-G223*2&lt;0,-2,IF(D223-F223*2&lt;0,2,IF(E223-G223*3&lt;0,-3,IF(D223-F223*3&lt;0,3,IF(E223-G223*4&lt;0,-4,-9)))))))</f>
        <v>3</v>
      </c>
      <c r="I223" s="46">
        <f>E223-ROUNDUP(D223/F223,0)*G223</f>
        <v>631.39999999999986</v>
      </c>
      <c r="J223" s="46"/>
      <c r="K223" s="46"/>
      <c r="L223" s="46"/>
      <c r="M223" s="46"/>
      <c r="N223" s="46"/>
      <c r="O223" s="46"/>
      <c r="P223" s="46"/>
      <c r="Q223" s="59" t="s">
        <v>59</v>
      </c>
      <c r="R223" s="59">
        <v>5</v>
      </c>
      <c r="S223" s="59">
        <v>164</v>
      </c>
      <c r="T223" s="59">
        <v>180</v>
      </c>
      <c r="U223" s="59">
        <v>118</v>
      </c>
      <c r="V223" s="59">
        <v>70</v>
      </c>
      <c r="W223" s="60">
        <v>330</v>
      </c>
      <c r="X223" s="59">
        <f t="shared" si="84"/>
        <v>698</v>
      </c>
      <c r="Y223" s="54">
        <v>9</v>
      </c>
      <c r="Z223" s="54">
        <v>5.9</v>
      </c>
      <c r="AA223" s="54">
        <v>3.5</v>
      </c>
      <c r="AB223" s="55">
        <v>11</v>
      </c>
      <c r="AC223" s="54">
        <f t="shared" si="90"/>
        <v>29.4</v>
      </c>
      <c r="AD223" s="61">
        <f t="shared" si="86"/>
        <v>1336.5</v>
      </c>
      <c r="AE223" s="61">
        <f t="shared" si="87"/>
        <v>1051.2</v>
      </c>
      <c r="AF223" s="61">
        <f t="shared" si="91"/>
        <v>416.4</v>
      </c>
      <c r="AG223" s="61">
        <f t="shared" si="89"/>
        <v>1199</v>
      </c>
    </row>
    <row r="224" spans="1:33">
      <c r="A224" s="152"/>
      <c r="B224" s="6">
        <v>7</v>
      </c>
      <c r="C224" s="6" t="s">
        <v>52</v>
      </c>
      <c r="D224" s="6">
        <f t="shared" si="82"/>
        <v>1485</v>
      </c>
      <c r="E224" s="40">
        <f>Y$3</f>
        <v>1719</v>
      </c>
      <c r="F224" s="46">
        <f>IF($Y$4-AF224&lt;0,1,$Y$4-AF224)</f>
        <v>763.6</v>
      </c>
      <c r="G224" s="46">
        <f>IF(AE224-$Y$5&lt;0,1,AE224-$Y$5)</f>
        <v>832.40000000000009</v>
      </c>
      <c r="H224" s="49">
        <f>IF(D224-F224&lt;0,1,IF(E224-G224&lt;0,-1,IF(D224-F224*2&lt;0,2,IF(E224-G224*2&lt;0,-2,IF(D224-F224*3&lt;0,3,IF(E224-G224*3&lt;0,-3,IF(D224-F224*4&lt;0,4,IF(E224-G224*4&lt;0,-4,-9))))))))</f>
        <v>2</v>
      </c>
      <c r="I224" s="46">
        <f>E224-(ROUNDUP(D224/F224,0)-1)*G224</f>
        <v>886.59999999999991</v>
      </c>
      <c r="J224" s="46"/>
      <c r="K224" s="46"/>
      <c r="L224" s="46"/>
      <c r="M224" s="46"/>
      <c r="N224" s="46"/>
      <c r="O224" s="46"/>
      <c r="P224" s="46"/>
      <c r="Q224" s="59" t="s">
        <v>178</v>
      </c>
      <c r="R224" s="59">
        <v>6</v>
      </c>
      <c r="S224" s="59">
        <v>164</v>
      </c>
      <c r="T224" s="59">
        <v>200</v>
      </c>
      <c r="U224" s="59">
        <v>128</v>
      </c>
      <c r="V224" s="59">
        <v>64</v>
      </c>
      <c r="W224" s="59">
        <v>300</v>
      </c>
      <c r="X224" s="59">
        <f t="shared" si="84"/>
        <v>692</v>
      </c>
      <c r="Y224" s="55">
        <v>10</v>
      </c>
      <c r="Z224" s="54">
        <v>6.3929</v>
      </c>
      <c r="AA224" s="54">
        <v>3.1964000000000001</v>
      </c>
      <c r="AB224" s="54">
        <v>10</v>
      </c>
      <c r="AC224" s="54">
        <f t="shared" si="90"/>
        <v>29.589300000000001</v>
      </c>
      <c r="AD224" s="61">
        <f t="shared" si="86"/>
        <v>1485</v>
      </c>
      <c r="AE224" s="63">
        <f t="shared" si="87"/>
        <v>1139.4000000000001</v>
      </c>
      <c r="AF224" s="61">
        <f t="shared" si="91"/>
        <v>380.4</v>
      </c>
      <c r="AG224" s="61">
        <f t="shared" si="89"/>
        <v>1090</v>
      </c>
    </row>
    <row r="225" spans="1:33">
      <c r="A225" s="153"/>
      <c r="B225" s="6">
        <v>8</v>
      </c>
      <c r="C225" s="6" t="s">
        <v>29</v>
      </c>
      <c r="D225" s="6">
        <f t="shared" si="82"/>
        <v>1485</v>
      </c>
      <c r="E225" s="6">
        <f>Z$3</f>
        <v>1430</v>
      </c>
      <c r="F225" s="46">
        <f>IF($Z$4-AF225&lt;0,1,$Z$4-AF225)</f>
        <v>684.40000000000009</v>
      </c>
      <c r="G225" s="46">
        <f>IF(AE225-$Z$5&lt;0,1,AE225-$Z$5)</f>
        <v>426.40000000000009</v>
      </c>
      <c r="H225" s="49">
        <f>IF(E225-G225&lt;0,-1,IF(D225-F225&lt;0,1,IF(E225-G225*2&lt;0,-2,IF(D225-F225*2&lt;0,2,IF(E225-G225*3&lt;0,-3,IF(D225-F225*3&lt;0,3,IF(E225-G225*4&lt;0,-4,-9)))))))</f>
        <v>3</v>
      </c>
      <c r="I225" s="46">
        <f>E225-ROUNDUP(D225/F225,0)*G225</f>
        <v>150.79999999999973</v>
      </c>
      <c r="J225" s="46"/>
      <c r="K225" s="46"/>
      <c r="L225" s="46"/>
      <c r="M225" s="46"/>
      <c r="N225" s="46"/>
      <c r="O225" s="46"/>
      <c r="P225" s="46"/>
      <c r="Q225" s="59" t="s">
        <v>54</v>
      </c>
      <c r="R225" s="59">
        <v>5</v>
      </c>
      <c r="S225" s="59">
        <v>164</v>
      </c>
      <c r="T225" s="59">
        <v>200</v>
      </c>
      <c r="U225" s="59">
        <v>136</v>
      </c>
      <c r="V225" s="59">
        <v>50</v>
      </c>
      <c r="W225" s="60">
        <v>360</v>
      </c>
      <c r="X225" s="60">
        <f t="shared" si="84"/>
        <v>746</v>
      </c>
      <c r="Y225" s="55">
        <v>10</v>
      </c>
      <c r="Z225" s="55">
        <v>6.8</v>
      </c>
      <c r="AA225" s="54">
        <v>2.5</v>
      </c>
      <c r="AB225" s="54">
        <v>10</v>
      </c>
      <c r="AC225" s="54">
        <f t="shared" si="90"/>
        <v>29.3</v>
      </c>
      <c r="AD225" s="61">
        <f t="shared" si="86"/>
        <v>1485</v>
      </c>
      <c r="AE225" s="63">
        <f t="shared" si="87"/>
        <v>1211.4000000000001</v>
      </c>
      <c r="AF225" s="61">
        <f t="shared" si="91"/>
        <v>297.59999999999997</v>
      </c>
      <c r="AG225" s="61">
        <f t="shared" si="89"/>
        <v>1150</v>
      </c>
    </row>
    <row r="226" spans="1:33" ht="13.5" customHeight="1">
      <c r="A226" s="151" t="s">
        <v>122</v>
      </c>
      <c r="B226" s="6">
        <v>1</v>
      </c>
      <c r="C226" s="6" t="s">
        <v>122</v>
      </c>
      <c r="D226" s="6">
        <f t="shared" si="82"/>
        <v>1485</v>
      </c>
      <c r="E226" s="6">
        <f>S$3</f>
        <v>1833</v>
      </c>
      <c r="F226" s="46">
        <f>IF($S$4-AF226&lt;0,1,$S$4-AF226)</f>
        <v>429</v>
      </c>
      <c r="G226" s="46">
        <f>IF(AE226-$S$5&lt;0,1,AE226-$S$5)</f>
        <v>123</v>
      </c>
      <c r="H226" s="49">
        <f>IF(D226-F226&lt;0,1,IF(E226-G226&lt;0,-1,IF(D226-F226*2&lt;0,2,IF(E226-G226*2&lt;0,-2,IF(D226-F226*3&lt;0,3,IF(E226-G226*3&lt;0,-3,IF(D226-F226*4&lt;0,4,IF(E226-G226*4&lt;0,-4,-9))))))))</f>
        <v>4</v>
      </c>
      <c r="I226" s="46">
        <f>E226-(ROUNDUP(D226/F226,0)-1)*G226</f>
        <v>1464</v>
      </c>
      <c r="J226" s="46"/>
      <c r="K226" s="46"/>
      <c r="L226" s="46"/>
      <c r="M226" s="46"/>
      <c r="N226" s="46"/>
      <c r="O226" s="46"/>
      <c r="P226" s="46"/>
      <c r="Q226" s="59" t="s">
        <v>130</v>
      </c>
      <c r="R226" s="59">
        <v>6</v>
      </c>
      <c r="S226" s="59">
        <v>160</v>
      </c>
      <c r="T226" s="59">
        <v>200</v>
      </c>
      <c r="U226" s="59">
        <v>88</v>
      </c>
      <c r="V226" s="60">
        <v>104</v>
      </c>
      <c r="W226" s="59">
        <v>270</v>
      </c>
      <c r="X226" s="59">
        <f t="shared" si="84"/>
        <v>662</v>
      </c>
      <c r="Y226" s="55">
        <v>10</v>
      </c>
      <c r="Z226" s="54">
        <v>4.4000000000000004</v>
      </c>
      <c r="AA226" s="55">
        <v>5.2</v>
      </c>
      <c r="AB226" s="54">
        <v>10</v>
      </c>
      <c r="AC226" s="54">
        <f t="shared" si="90"/>
        <v>29.6</v>
      </c>
      <c r="AD226" s="61">
        <f t="shared" si="86"/>
        <v>1485</v>
      </c>
      <c r="AE226" s="61">
        <f t="shared" ref="AE226:AE240" si="92">ROUND(U226+Z226*($Q$3-1),0)*1.5</f>
        <v>654</v>
      </c>
      <c r="AF226" s="61">
        <f t="shared" ref="AF226:AF233" si="93">ROUND(V226+AA226*($Q$3-1),0)*1.8</f>
        <v>927</v>
      </c>
      <c r="AG226" s="61">
        <f t="shared" si="89"/>
        <v>1060</v>
      </c>
    </row>
    <row r="227" spans="1:33">
      <c r="A227" s="152"/>
      <c r="B227" s="6">
        <v>2</v>
      </c>
      <c r="C227" s="6" t="s">
        <v>246</v>
      </c>
      <c r="D227" s="6">
        <f t="shared" si="82"/>
        <v>1128</v>
      </c>
      <c r="E227" s="6">
        <f>T$3</f>
        <v>1797</v>
      </c>
      <c r="F227" s="46">
        <f>IF($T$4-AF227&lt;0,1,$T$4-AF227)</f>
        <v>506.6</v>
      </c>
      <c r="G227" s="46">
        <f>IF(AE227-$T$5&lt;0,1,AE227-$T$5)</f>
        <v>1</v>
      </c>
      <c r="H227" s="49">
        <f>IF(E227-G227&lt;0,-1,IF(D227-F227&lt;0,1,IF(E227-G227*2&lt;0,-2,IF(D227-F227*2&lt;0,2,IF(E227-G227*3&lt;0,-3,IF(D227-F227*3&lt;0,3,IF(E227-G227*4&lt;0,-4,-9)))))))</f>
        <v>3</v>
      </c>
      <c r="I227" s="46">
        <f>E227-ROUNDUP(D227/F227,0)*G227</f>
        <v>1794</v>
      </c>
      <c r="J227" s="46"/>
      <c r="K227" s="46"/>
      <c r="L227" s="46"/>
      <c r="M227" s="46"/>
      <c r="N227" s="46"/>
      <c r="O227" s="46"/>
      <c r="P227" s="46"/>
      <c r="Q227" s="59" t="s">
        <v>17</v>
      </c>
      <c r="R227" s="59">
        <v>5</v>
      </c>
      <c r="S227" s="59">
        <v>120</v>
      </c>
      <c r="T227" s="59">
        <v>120</v>
      </c>
      <c r="U227" s="59">
        <v>90</v>
      </c>
      <c r="V227" s="59">
        <v>90</v>
      </c>
      <c r="W227" s="59">
        <v>100</v>
      </c>
      <c r="X227" s="59">
        <f t="shared" si="84"/>
        <v>400</v>
      </c>
      <c r="Y227" s="54">
        <v>8</v>
      </c>
      <c r="Z227" s="54">
        <v>4.7872000000000003</v>
      </c>
      <c r="AA227" s="54">
        <v>4.7872000000000003</v>
      </c>
      <c r="AB227" s="54">
        <v>8</v>
      </c>
      <c r="AC227" s="55">
        <f t="shared" si="90"/>
        <v>25.574400000000001</v>
      </c>
      <c r="AD227" s="61">
        <f t="shared" si="86"/>
        <v>1128</v>
      </c>
      <c r="AE227" s="61">
        <f t="shared" si="92"/>
        <v>702</v>
      </c>
      <c r="AF227" s="61">
        <f t="shared" si="93"/>
        <v>842.4</v>
      </c>
      <c r="AG227" s="61">
        <f t="shared" si="89"/>
        <v>732</v>
      </c>
    </row>
    <row r="228" spans="1:33">
      <c r="A228" s="152"/>
      <c r="B228" s="6">
        <v>3</v>
      </c>
      <c r="C228" s="6" t="s">
        <v>136</v>
      </c>
      <c r="D228" s="6">
        <f t="shared" si="82"/>
        <v>1128</v>
      </c>
      <c r="E228" s="6">
        <f>U$3</f>
        <v>1361</v>
      </c>
      <c r="F228" s="46">
        <f>IF($U$4-AF228&lt;0,1,$U$4-AF228)</f>
        <v>818</v>
      </c>
      <c r="G228" s="46">
        <f>IF(AE228-$U$5&lt;0,1,AE228-$U$5)</f>
        <v>151.5</v>
      </c>
      <c r="H228" s="49">
        <f>IF(D228-F228&lt;0,1,IF(E228-G228&lt;0,-1,IF(D228-F228*2&lt;0,2,IF(E228-G228*2&lt;0,-2,IF(D228-F228*3&lt;0,3,IF(E228-G228*3&lt;0,-3,IF(D228-F228*4&lt;0,4,IF(E228-G228*4&lt;0,-4,-9))))))))</f>
        <v>2</v>
      </c>
      <c r="I228" s="46">
        <f>E228-(ROUNDUP(D228/F228,0)-1)*G228</f>
        <v>1209.5</v>
      </c>
      <c r="J228" s="46"/>
      <c r="K228" s="46"/>
      <c r="L228" s="46"/>
      <c r="M228" s="46"/>
      <c r="N228" s="46"/>
      <c r="O228" s="46"/>
      <c r="P228" s="46"/>
      <c r="Q228" s="59" t="s">
        <v>245</v>
      </c>
      <c r="R228" s="59">
        <v>3</v>
      </c>
      <c r="S228" s="59">
        <v>112</v>
      </c>
      <c r="T228" s="59">
        <v>120</v>
      </c>
      <c r="U228" s="59">
        <v>72</v>
      </c>
      <c r="V228" s="59">
        <v>49</v>
      </c>
      <c r="W228" s="59">
        <v>90</v>
      </c>
      <c r="X228" s="59">
        <f t="shared" si="84"/>
        <v>331</v>
      </c>
      <c r="Y228" s="54">
        <v>8</v>
      </c>
      <c r="Z228" s="54">
        <v>4.8</v>
      </c>
      <c r="AA228" s="54">
        <v>3.3</v>
      </c>
      <c r="AB228" s="54">
        <v>6</v>
      </c>
      <c r="AC228" s="54">
        <f t="shared" si="90"/>
        <v>22.1</v>
      </c>
      <c r="AD228" s="61">
        <f t="shared" si="86"/>
        <v>1128</v>
      </c>
      <c r="AE228" s="61">
        <f t="shared" si="92"/>
        <v>676.5</v>
      </c>
      <c r="AF228" s="61">
        <f t="shared" si="93"/>
        <v>558</v>
      </c>
      <c r="AG228" s="61">
        <f t="shared" si="89"/>
        <v>564</v>
      </c>
    </row>
    <row r="229" spans="1:33">
      <c r="A229" s="152"/>
      <c r="B229" s="6">
        <v>4</v>
      </c>
      <c r="C229" s="6" t="s">
        <v>18</v>
      </c>
      <c r="D229" s="6">
        <f t="shared" si="82"/>
        <v>1009.5</v>
      </c>
      <c r="E229" s="6">
        <f>V$3</f>
        <v>1521</v>
      </c>
      <c r="F229" s="46">
        <f>IF($V$4-AF229&lt;0,1,$V$4-AF229)</f>
        <v>650.4</v>
      </c>
      <c r="G229" s="46">
        <f>IF(AE229-$V$5&lt;0,1,AE229-$V$5)</f>
        <v>1</v>
      </c>
      <c r="H229" s="49">
        <f>IF(E229-G229&lt;0,-1,IF(D229-F229&lt;0,1,IF(E229-G229*2&lt;0,-2,IF(D229-F229*2&lt;0,2,IF(E229-G229*3&lt;0,-3,IF(D229-F229*3&lt;0,3,IF(E229-G229*4&lt;0,-4,-9)))))))</f>
        <v>2</v>
      </c>
      <c r="I229" s="46">
        <f>E229-ROUNDUP(D229/F229,0)*G229</f>
        <v>1519</v>
      </c>
      <c r="J229" s="46"/>
      <c r="K229" s="46"/>
      <c r="L229" s="46"/>
      <c r="M229" s="46"/>
      <c r="N229" s="46"/>
      <c r="O229" s="46"/>
      <c r="P229" s="46"/>
      <c r="Q229" s="59" t="s">
        <v>19</v>
      </c>
      <c r="R229" s="59">
        <v>6</v>
      </c>
      <c r="S229" s="59">
        <v>132</v>
      </c>
      <c r="T229" s="59">
        <v>120</v>
      </c>
      <c r="U229" s="59">
        <v>112</v>
      </c>
      <c r="V229" s="59">
        <v>62</v>
      </c>
      <c r="W229" s="59">
        <v>210</v>
      </c>
      <c r="X229" s="59">
        <f t="shared" si="84"/>
        <v>504</v>
      </c>
      <c r="Y229" s="54">
        <v>7</v>
      </c>
      <c r="Z229" s="54">
        <v>5.5</v>
      </c>
      <c r="AA229" s="54">
        <v>3.1</v>
      </c>
      <c r="AB229" s="54">
        <v>9</v>
      </c>
      <c r="AC229" s="54">
        <f t="shared" si="90"/>
        <v>24.6</v>
      </c>
      <c r="AD229" s="61">
        <f t="shared" si="86"/>
        <v>1009.5</v>
      </c>
      <c r="AE229" s="61">
        <f t="shared" si="92"/>
        <v>820.5</v>
      </c>
      <c r="AF229" s="61">
        <f t="shared" si="93"/>
        <v>552.6</v>
      </c>
      <c r="AG229" s="61">
        <f t="shared" si="89"/>
        <v>921</v>
      </c>
    </row>
    <row r="230" spans="1:33">
      <c r="A230" s="152"/>
      <c r="B230" s="6">
        <v>5</v>
      </c>
      <c r="C230" s="6" t="s">
        <v>52</v>
      </c>
      <c r="D230" s="6">
        <f t="shared" si="82"/>
        <v>1485</v>
      </c>
      <c r="E230" s="6">
        <f>W$3</f>
        <v>1719</v>
      </c>
      <c r="F230" s="46">
        <f>IF($W$4-AF230&lt;0,1,$W$4-AF230)</f>
        <v>573.4</v>
      </c>
      <c r="G230" s="46">
        <f>IF(AE230-$W$5&lt;0,1,AE230-$W$5)</f>
        <v>642.5</v>
      </c>
      <c r="H230" s="49">
        <f>IF(D230-F230&lt;0,1,IF(E230-G230&lt;0,-1,IF(D230-F230*2&lt;0,2,IF(E230-G230*2&lt;0,-2,IF(D230-F230*3&lt;0,3,IF(E230-G230*3&lt;0,-3,IF(D230-F230*4&lt;0,4,IF(E230-G230*4&lt;0,-4,-9))))))))</f>
        <v>3</v>
      </c>
      <c r="I230" s="46">
        <f>E230-(ROUNDUP(D230/F230,0)-1)*G230</f>
        <v>434</v>
      </c>
      <c r="J230" s="46"/>
      <c r="K230" s="46"/>
      <c r="L230" s="46"/>
      <c r="M230" s="46"/>
      <c r="N230" s="46"/>
      <c r="O230" s="46"/>
      <c r="P230" s="46"/>
      <c r="Q230" s="59" t="s">
        <v>178</v>
      </c>
      <c r="R230" s="59">
        <v>6</v>
      </c>
      <c r="S230" s="59">
        <v>164</v>
      </c>
      <c r="T230" s="59">
        <v>200</v>
      </c>
      <c r="U230" s="59">
        <v>128</v>
      </c>
      <c r="V230" s="59">
        <v>64</v>
      </c>
      <c r="W230" s="59">
        <v>300</v>
      </c>
      <c r="X230" s="59">
        <f t="shared" si="84"/>
        <v>692</v>
      </c>
      <c r="Y230" s="55">
        <v>10</v>
      </c>
      <c r="Z230" s="54">
        <v>6.3929</v>
      </c>
      <c r="AA230" s="54">
        <v>3.1964000000000001</v>
      </c>
      <c r="AB230" s="54">
        <v>10</v>
      </c>
      <c r="AC230" s="54">
        <f t="shared" si="90"/>
        <v>29.589300000000001</v>
      </c>
      <c r="AD230" s="61">
        <f t="shared" si="86"/>
        <v>1485</v>
      </c>
      <c r="AE230" s="61">
        <f t="shared" si="92"/>
        <v>949.5</v>
      </c>
      <c r="AF230" s="61">
        <f t="shared" si="93"/>
        <v>570.6</v>
      </c>
      <c r="AG230" s="61">
        <f t="shared" si="89"/>
        <v>1090</v>
      </c>
    </row>
    <row r="231" spans="1:33">
      <c r="A231" s="152"/>
      <c r="B231" s="6">
        <v>6</v>
      </c>
      <c r="C231" s="62" t="s">
        <v>146</v>
      </c>
      <c r="D231" s="6">
        <f t="shared" si="82"/>
        <v>1188</v>
      </c>
      <c r="E231" s="6">
        <f>X$3</f>
        <v>1430</v>
      </c>
      <c r="F231" s="46">
        <f>IF($X$4-AF231&lt;0,1,$X$4-AF231)</f>
        <v>519.4</v>
      </c>
      <c r="G231" s="46">
        <f>IF(AE231-$X$5&lt;0,1,AE231-$X$5)</f>
        <v>626.5</v>
      </c>
      <c r="H231" s="49">
        <f>IF(E231-G231&lt;0,-1,IF(D231-F231&lt;0,1,IF(E231-G231*2&lt;0,-2,IF(D231-F231*2&lt;0,2,IF(E231-G231*3&lt;0,-3,IF(D231-F231*3&lt;0,3,IF(E231-G231*4&lt;0,-4,-9)))))))</f>
        <v>-3</v>
      </c>
      <c r="I231" s="46">
        <f>E231-ROUNDUP(D231/F231,0)*G231</f>
        <v>-449.5</v>
      </c>
      <c r="J231" s="46"/>
      <c r="K231" s="46"/>
      <c r="L231" s="46"/>
      <c r="M231" s="46"/>
      <c r="N231" s="46"/>
      <c r="O231" s="46"/>
      <c r="P231" s="46"/>
      <c r="Q231" s="59" t="s">
        <v>142</v>
      </c>
      <c r="R231" s="59">
        <v>6</v>
      </c>
      <c r="S231" s="59">
        <v>156</v>
      </c>
      <c r="T231" s="59">
        <v>160</v>
      </c>
      <c r="U231" s="60">
        <v>190</v>
      </c>
      <c r="V231" s="59">
        <v>52</v>
      </c>
      <c r="W231" s="59">
        <v>300</v>
      </c>
      <c r="X231" s="60">
        <f t="shared" si="84"/>
        <v>702</v>
      </c>
      <c r="Y231" s="54">
        <v>8</v>
      </c>
      <c r="Z231" s="55">
        <v>9.5</v>
      </c>
      <c r="AA231" s="54">
        <v>2.6</v>
      </c>
      <c r="AB231" s="54">
        <v>8</v>
      </c>
      <c r="AC231" s="54">
        <f t="shared" si="90"/>
        <v>28.1</v>
      </c>
      <c r="AD231" s="61">
        <f t="shared" si="86"/>
        <v>1188</v>
      </c>
      <c r="AE231" s="63">
        <f t="shared" si="92"/>
        <v>1411.5</v>
      </c>
      <c r="AF231" s="61">
        <f t="shared" si="93"/>
        <v>462.6</v>
      </c>
      <c r="AG231" s="61">
        <f t="shared" si="89"/>
        <v>932</v>
      </c>
    </row>
    <row r="232" spans="1:33">
      <c r="A232" s="152"/>
      <c r="B232" s="6">
        <v>7</v>
      </c>
      <c r="C232" s="6" t="s">
        <v>20</v>
      </c>
      <c r="D232" s="6">
        <f t="shared" si="82"/>
        <v>1698</v>
      </c>
      <c r="E232" s="6">
        <f>Y$3</f>
        <v>1719</v>
      </c>
      <c r="F232" s="46">
        <f>IF($Y$4-AF232&lt;0,1,$Y$4-AF232)</f>
        <v>463.6</v>
      </c>
      <c r="G232" s="46">
        <f>IF(AE232-$Y$5&lt;0,1,AE232-$Y$5)</f>
        <v>479</v>
      </c>
      <c r="H232" s="49">
        <f>IF(D232-F232&lt;0,1,IF(E232-G232&lt;0,-1,IF(D232-F232*2&lt;0,2,IF(E232-G232*2&lt;0,-2,IF(D232-F232*3&lt;0,3,IF(E232-G232*3&lt;0,-3,IF(D232-F232*4&lt;0,4,IF(E232-G232*4&lt;0,-4,-9))))))))</f>
        <v>4</v>
      </c>
      <c r="I232" s="46">
        <f>E232-(ROUNDUP(D232/F232,0)-1)*G232</f>
        <v>282</v>
      </c>
      <c r="J232" s="46"/>
      <c r="K232" s="46"/>
      <c r="L232" s="46"/>
      <c r="M232" s="46"/>
      <c r="N232" s="46"/>
      <c r="O232" s="46"/>
      <c r="P232" s="46"/>
      <c r="Q232" s="59" t="s">
        <v>181</v>
      </c>
      <c r="R232" s="59">
        <v>6</v>
      </c>
      <c r="S232" s="59">
        <v>176</v>
      </c>
      <c r="T232" s="60">
        <v>500</v>
      </c>
      <c r="U232" s="60">
        <v>200</v>
      </c>
      <c r="V232" s="60">
        <v>180</v>
      </c>
      <c r="W232" s="60">
        <v>680</v>
      </c>
      <c r="X232" s="60">
        <f t="shared" si="84"/>
        <v>1560</v>
      </c>
      <c r="Y232" s="54">
        <v>8</v>
      </c>
      <c r="Z232" s="54">
        <v>4.0999999999999996</v>
      </c>
      <c r="AA232" s="54">
        <v>2.5</v>
      </c>
      <c r="AB232" s="54">
        <v>8</v>
      </c>
      <c r="AC232" s="54">
        <f t="shared" si="90"/>
        <v>22.6</v>
      </c>
      <c r="AD232" s="61">
        <f t="shared" si="86"/>
        <v>1698</v>
      </c>
      <c r="AE232" s="61">
        <f t="shared" si="92"/>
        <v>786</v>
      </c>
      <c r="AF232" s="61">
        <f t="shared" si="93"/>
        <v>680.4</v>
      </c>
      <c r="AG232" s="61">
        <f t="shared" si="89"/>
        <v>1312</v>
      </c>
    </row>
    <row r="233" spans="1:33">
      <c r="A233" s="153"/>
      <c r="B233" s="6">
        <v>8</v>
      </c>
      <c r="C233" s="6" t="s">
        <v>204</v>
      </c>
      <c r="D233" s="6">
        <f t="shared" si="82"/>
        <v>1279.5</v>
      </c>
      <c r="E233" s="6">
        <f>Z$3</f>
        <v>1430</v>
      </c>
      <c r="F233" s="46">
        <f>IF($Z$4-AF233&lt;0,1,$Z$4-AF233)</f>
        <v>316</v>
      </c>
      <c r="G233" s="46">
        <f>IF(AE233-$Z$5&lt;0,1,AE233-$Z$5)</f>
        <v>139</v>
      </c>
      <c r="H233" s="49">
        <f>IF(E233-G233&lt;0,-1,IF(D233-F233&lt;0,1,IF(E233-G233*2&lt;0,-2,IF(D233-F233*2&lt;0,2,IF(E233-G233*3&lt;0,-3,IF(D233-F233*3&lt;0,3,IF(E233-G233*4&lt;0,-4,-9)))))))</f>
        <v>-9</v>
      </c>
      <c r="I233" s="46">
        <f>E233-ROUNDUP(D233/F233,0)*G233</f>
        <v>735</v>
      </c>
      <c r="J233" s="46"/>
      <c r="K233" s="46"/>
      <c r="L233" s="46"/>
      <c r="M233" s="46"/>
      <c r="N233" s="46"/>
      <c r="O233" s="46"/>
      <c r="P233" s="46"/>
      <c r="Q233" s="59" t="s">
        <v>22</v>
      </c>
      <c r="R233" s="59">
        <v>6</v>
      </c>
      <c r="S233" s="59">
        <v>156</v>
      </c>
      <c r="T233" s="60">
        <v>300</v>
      </c>
      <c r="U233" s="59">
        <v>118</v>
      </c>
      <c r="V233" s="59">
        <v>70</v>
      </c>
      <c r="W233" s="60">
        <v>380</v>
      </c>
      <c r="X233" s="60">
        <f t="shared" si="84"/>
        <v>868</v>
      </c>
      <c r="Y233" s="54">
        <v>7</v>
      </c>
      <c r="Z233" s="54">
        <v>6.3</v>
      </c>
      <c r="AA233" s="54">
        <v>3.8</v>
      </c>
      <c r="AB233" s="55">
        <v>12</v>
      </c>
      <c r="AC233" s="54">
        <f t="shared" si="90"/>
        <v>29.1</v>
      </c>
      <c r="AD233" s="61">
        <f t="shared" si="86"/>
        <v>1279.5</v>
      </c>
      <c r="AE233" s="61">
        <f t="shared" si="92"/>
        <v>924</v>
      </c>
      <c r="AF233" s="61">
        <f t="shared" si="93"/>
        <v>666</v>
      </c>
      <c r="AG233" s="61">
        <f t="shared" si="89"/>
        <v>1328</v>
      </c>
    </row>
    <row r="234" spans="1:33" ht="13.5" customHeight="1">
      <c r="A234" s="151" t="s">
        <v>58</v>
      </c>
      <c r="B234" s="46">
        <v>1</v>
      </c>
      <c r="C234" s="46" t="s">
        <v>58</v>
      </c>
      <c r="D234" s="46">
        <f t="shared" si="82"/>
        <v>1336.5</v>
      </c>
      <c r="E234" s="6">
        <f>S$3</f>
        <v>1833</v>
      </c>
      <c r="F234" s="46">
        <f>IF($S$4-AF234&lt;0,1,$S$4-AF234)</f>
        <v>939.6</v>
      </c>
      <c r="G234" s="46">
        <f>IF(AE234-$S$5&lt;0,1,AE234-$S$5)</f>
        <v>345</v>
      </c>
      <c r="H234" s="49">
        <f>IF(D234-F234&lt;0,1,IF(E234-G234&lt;0,-1,IF(D234-F234*2&lt;0,2,IF(E234-G234*2&lt;0,-2,IF(D234-F234*3&lt;0,3,IF(E234-G234*3&lt;0,-3,IF(D234-F234*4&lt;0,4,IF(E234-G234*4&lt;0,-4,-9))))))))</f>
        <v>2</v>
      </c>
      <c r="I234" s="46">
        <f>E234-(ROUNDUP(D234/F234,0)-1)*G234</f>
        <v>1488</v>
      </c>
      <c r="J234" s="46"/>
      <c r="K234" s="46"/>
      <c r="L234" s="46"/>
      <c r="M234" s="46"/>
      <c r="N234" s="46"/>
      <c r="O234" s="46"/>
      <c r="P234" s="46"/>
      <c r="Q234" s="52" t="s">
        <v>59</v>
      </c>
      <c r="R234" s="52">
        <v>5</v>
      </c>
      <c r="S234" s="52">
        <v>164</v>
      </c>
      <c r="T234" s="52">
        <v>180</v>
      </c>
      <c r="U234" s="52">
        <v>118</v>
      </c>
      <c r="V234" s="52">
        <v>70</v>
      </c>
      <c r="W234" s="53">
        <v>330</v>
      </c>
      <c r="X234" s="52">
        <f t="shared" si="84"/>
        <v>698</v>
      </c>
      <c r="Y234" s="54">
        <v>9</v>
      </c>
      <c r="Z234" s="54">
        <v>5.9</v>
      </c>
      <c r="AA234" s="54">
        <v>3.5</v>
      </c>
      <c r="AB234" s="55">
        <v>11</v>
      </c>
      <c r="AC234" s="54">
        <f t="shared" si="90"/>
        <v>29.4</v>
      </c>
      <c r="AD234" s="56">
        <f t="shared" si="86"/>
        <v>1336.5</v>
      </c>
      <c r="AE234" s="56">
        <f t="shared" si="92"/>
        <v>876</v>
      </c>
      <c r="AF234" s="56">
        <f t="shared" ref="AF234:AF240" si="94">ROUND(V234+AA234*($Q$3-1),0)*1.2</f>
        <v>416.4</v>
      </c>
      <c r="AG234" s="56">
        <f t="shared" si="89"/>
        <v>1199</v>
      </c>
    </row>
    <row r="235" spans="1:33">
      <c r="A235" s="152"/>
      <c r="B235" s="46">
        <v>2</v>
      </c>
      <c r="C235" s="46" t="s">
        <v>7</v>
      </c>
      <c r="D235" s="46">
        <f t="shared" si="82"/>
        <v>1246.5</v>
      </c>
      <c r="E235" s="6">
        <f>T$3</f>
        <v>1797</v>
      </c>
      <c r="F235" s="46">
        <f>IF($T$4-AF235&lt;0,1,$T$4-AF235)</f>
        <v>854.6</v>
      </c>
      <c r="G235" s="46">
        <f>IF(AE235-$T$5&lt;0,1,AE235-$T$5)</f>
        <v>1</v>
      </c>
      <c r="H235" s="49">
        <f>IF(E235-G235&lt;0,-1,IF(D235-F235&lt;0,1,IF(E235-G235*2&lt;0,-2,IF(D235-F235*2&lt;0,2,IF(E235-G235*3&lt;0,-3,IF(D235-F235*3&lt;0,3,IF(E235-G235*4&lt;0,-4,-9)))))))</f>
        <v>2</v>
      </c>
      <c r="I235" s="46">
        <f>E235-ROUNDUP(D235/F235,0)*G235</f>
        <v>1795</v>
      </c>
      <c r="J235" s="46"/>
      <c r="K235" s="46"/>
      <c r="L235" s="46"/>
      <c r="M235" s="46"/>
      <c r="N235" s="46"/>
      <c r="O235" s="46"/>
      <c r="P235" s="46"/>
      <c r="Q235" s="52" t="s">
        <v>17</v>
      </c>
      <c r="R235" s="52">
        <v>5</v>
      </c>
      <c r="S235" s="52">
        <v>120</v>
      </c>
      <c r="T235" s="52">
        <v>120</v>
      </c>
      <c r="U235" s="52">
        <v>100</v>
      </c>
      <c r="V235" s="52">
        <v>80</v>
      </c>
      <c r="W235" s="52">
        <v>100</v>
      </c>
      <c r="X235" s="52">
        <f t="shared" si="84"/>
        <v>400</v>
      </c>
      <c r="Y235" s="54">
        <v>9</v>
      </c>
      <c r="Z235" s="54">
        <v>5.0892999999999997</v>
      </c>
      <c r="AA235" s="54">
        <v>4.1963999999999997</v>
      </c>
      <c r="AB235" s="54">
        <v>7</v>
      </c>
      <c r="AC235" s="55">
        <f t="shared" si="90"/>
        <v>25.285699999999999</v>
      </c>
      <c r="AD235" s="56">
        <f t="shared" si="86"/>
        <v>1246.5</v>
      </c>
      <c r="AE235" s="56">
        <f t="shared" si="92"/>
        <v>753</v>
      </c>
      <c r="AF235" s="56">
        <f t="shared" si="94"/>
        <v>494.4</v>
      </c>
      <c r="AG235" s="56">
        <f t="shared" si="89"/>
        <v>653</v>
      </c>
    </row>
    <row r="236" spans="1:33">
      <c r="A236" s="152"/>
      <c r="B236" s="46">
        <v>3</v>
      </c>
      <c r="C236" s="46" t="s">
        <v>63</v>
      </c>
      <c r="D236" s="46">
        <f t="shared" si="82"/>
        <v>936</v>
      </c>
      <c r="E236" s="6">
        <f>U$3</f>
        <v>1361</v>
      </c>
      <c r="F236" s="46">
        <f>IF($U$4-AF236&lt;0,1,$U$4-AF236)</f>
        <v>1374.8</v>
      </c>
      <c r="G236" s="46">
        <f>IF(AE236-$U$5&lt;0,1,AE236-$U$5)</f>
        <v>498</v>
      </c>
      <c r="H236" s="49">
        <f>IF(D236-F236&lt;0,1,IF(E236-G236&lt;0,-1,IF(D236-F236*2&lt;0,2,IF(E236-G236*2&lt;0,-2,IF(D236-F236*3&lt;0,3,IF(E236-G236*3&lt;0,-3,IF(D236-F236*4&lt;0,4,IF(E236-G236*4&lt;0,-4,-9))))))))</f>
        <v>1</v>
      </c>
      <c r="I236" s="46">
        <f>E236-(ROUNDUP(D236/F236,0)-1)*G236</f>
        <v>1361</v>
      </c>
      <c r="J236" s="46"/>
      <c r="K236" s="46"/>
      <c r="L236" s="46"/>
      <c r="M236" s="46"/>
      <c r="N236" s="46"/>
      <c r="O236" s="46"/>
      <c r="P236" s="46"/>
      <c r="Q236" s="52" t="s">
        <v>56</v>
      </c>
      <c r="R236" s="52">
        <v>4</v>
      </c>
      <c r="S236" s="52">
        <v>116</v>
      </c>
      <c r="T236" s="52">
        <v>150</v>
      </c>
      <c r="U236" s="53">
        <v>200</v>
      </c>
      <c r="V236" s="52">
        <v>1</v>
      </c>
      <c r="W236" s="52">
        <v>180</v>
      </c>
      <c r="X236" s="52">
        <f t="shared" si="84"/>
        <v>531</v>
      </c>
      <c r="Y236" s="54">
        <v>6</v>
      </c>
      <c r="Z236" s="54">
        <v>6.1</v>
      </c>
      <c r="AA236" s="54"/>
      <c r="AB236" s="55">
        <v>11</v>
      </c>
      <c r="AC236" s="54">
        <f t="shared" si="90"/>
        <v>23.1</v>
      </c>
      <c r="AD236" s="56">
        <f t="shared" si="86"/>
        <v>936</v>
      </c>
      <c r="AE236" s="56">
        <f t="shared" si="92"/>
        <v>1023</v>
      </c>
      <c r="AF236" s="56">
        <f t="shared" si="94"/>
        <v>1.2</v>
      </c>
      <c r="AG236" s="56">
        <f t="shared" si="89"/>
        <v>1049</v>
      </c>
    </row>
    <row r="237" spans="1:33">
      <c r="A237" s="152"/>
      <c r="B237" s="46">
        <v>4</v>
      </c>
      <c r="C237" s="46" t="s">
        <v>134</v>
      </c>
      <c r="D237" s="46">
        <f t="shared" si="82"/>
        <v>1269</v>
      </c>
      <c r="E237" s="6">
        <f>V$3</f>
        <v>1521</v>
      </c>
      <c r="F237" s="46">
        <f>IF($V$4-AF237&lt;0,1,$V$4-AF237)</f>
        <v>977.4</v>
      </c>
      <c r="G237" s="46">
        <f>IF(AE237-$V$5&lt;0,1,AE237-$V$5)</f>
        <v>42</v>
      </c>
      <c r="H237" s="49">
        <f>IF(E237-G237&lt;0,-1,IF(D237-F237&lt;0,1,IF(E237-G237*2&lt;0,-2,IF(D237-F237*2&lt;0,2,IF(E237-G237*3&lt;0,-3,IF(D237-F237*3&lt;0,3,IF(E237-G237*4&lt;0,-4,-9)))))))</f>
        <v>2</v>
      </c>
      <c r="I237" s="46">
        <f>E237-ROUNDUP(D237/F237,0)*G237</f>
        <v>1437</v>
      </c>
      <c r="J237" s="46"/>
      <c r="K237" s="46"/>
      <c r="L237" s="46"/>
      <c r="M237" s="46"/>
      <c r="N237" s="46"/>
      <c r="O237" s="46"/>
      <c r="P237" s="46"/>
      <c r="Q237" s="52" t="s">
        <v>135</v>
      </c>
      <c r="R237" s="52">
        <v>4</v>
      </c>
      <c r="S237" s="52">
        <v>124</v>
      </c>
      <c r="T237" s="52">
        <v>135</v>
      </c>
      <c r="U237" s="52">
        <v>93</v>
      </c>
      <c r="V237" s="52">
        <v>30</v>
      </c>
      <c r="W237" s="52">
        <v>105</v>
      </c>
      <c r="X237" s="52">
        <f t="shared" si="84"/>
        <v>363</v>
      </c>
      <c r="Y237" s="54">
        <v>9</v>
      </c>
      <c r="Z237" s="54">
        <v>6.1111000000000004</v>
      </c>
      <c r="AA237" s="54">
        <v>2</v>
      </c>
      <c r="AB237" s="54">
        <v>7</v>
      </c>
      <c r="AC237" s="54">
        <f t="shared" si="90"/>
        <v>24.1111</v>
      </c>
      <c r="AD237" s="56">
        <f t="shared" si="86"/>
        <v>1269</v>
      </c>
      <c r="AE237" s="56">
        <f t="shared" si="92"/>
        <v>864</v>
      </c>
      <c r="AF237" s="56">
        <f t="shared" si="94"/>
        <v>225.6</v>
      </c>
      <c r="AG237" s="56">
        <f t="shared" si="89"/>
        <v>658</v>
      </c>
    </row>
    <row r="238" spans="1:33">
      <c r="A238" s="152"/>
      <c r="B238" s="46">
        <v>5</v>
      </c>
      <c r="C238" s="46" t="s">
        <v>71</v>
      </c>
      <c r="D238" s="46">
        <f t="shared" si="82"/>
        <v>1128</v>
      </c>
      <c r="E238" s="6">
        <f>W$3</f>
        <v>1719</v>
      </c>
      <c r="F238" s="46">
        <f>IF($W$4-AF238&lt;0,1,$W$4-AF238)</f>
        <v>738.40000000000009</v>
      </c>
      <c r="G238" s="46">
        <f>IF(AE238-$W$5&lt;0,1,AE238-$W$5)</f>
        <v>285.5</v>
      </c>
      <c r="H238" s="49">
        <f>IF(D238-F238&lt;0,1,IF(E238-G238&lt;0,-1,IF(D238-F238*2&lt;0,2,IF(E238-G238*2&lt;0,-2,IF(D238-F238*3&lt;0,3,IF(E238-G238*3&lt;0,-3,IF(D238-F238*4&lt;0,4,IF(E238-G238*4&lt;0,-4,-9))))))))</f>
        <v>2</v>
      </c>
      <c r="I238" s="46">
        <f>E238-(ROUNDUP(D238/F238,0)-1)*G238</f>
        <v>1433.5</v>
      </c>
      <c r="J238" s="46"/>
      <c r="K238" s="46"/>
      <c r="L238" s="46"/>
      <c r="M238" s="46"/>
      <c r="N238" s="46"/>
      <c r="O238" s="46"/>
      <c r="P238" s="46"/>
      <c r="Q238" s="52" t="s">
        <v>138</v>
      </c>
      <c r="R238" s="52">
        <v>4</v>
      </c>
      <c r="S238" s="52">
        <v>112</v>
      </c>
      <c r="T238" s="52">
        <v>120</v>
      </c>
      <c r="U238" s="52">
        <v>63</v>
      </c>
      <c r="V238" s="52">
        <v>54</v>
      </c>
      <c r="W238" s="52">
        <v>90</v>
      </c>
      <c r="X238" s="52">
        <f t="shared" si="84"/>
        <v>327</v>
      </c>
      <c r="Y238" s="54">
        <v>8</v>
      </c>
      <c r="Z238" s="54">
        <v>4.2</v>
      </c>
      <c r="AA238" s="54">
        <v>3.6</v>
      </c>
      <c r="AB238" s="54">
        <v>6</v>
      </c>
      <c r="AC238" s="54">
        <f t="shared" si="90"/>
        <v>21.8</v>
      </c>
      <c r="AD238" s="56">
        <f t="shared" si="86"/>
        <v>1128</v>
      </c>
      <c r="AE238" s="56">
        <f t="shared" si="92"/>
        <v>592.5</v>
      </c>
      <c r="AF238" s="56">
        <f t="shared" si="94"/>
        <v>405.59999999999997</v>
      </c>
      <c r="AG238" s="56">
        <f t="shared" si="89"/>
        <v>564</v>
      </c>
    </row>
    <row r="239" spans="1:33">
      <c r="A239" s="152"/>
      <c r="B239" s="46">
        <v>6</v>
      </c>
      <c r="C239" s="47" t="s">
        <v>147</v>
      </c>
      <c r="D239" s="46">
        <f t="shared" si="82"/>
        <v>1455</v>
      </c>
      <c r="E239" s="6">
        <f>X$3</f>
        <v>1430</v>
      </c>
      <c r="F239" s="46">
        <f>IF($X$4-AF239&lt;0,1,$X$4-AF239)</f>
        <v>506.8</v>
      </c>
      <c r="G239" s="46">
        <f>IF(AE239-$X$5&lt;0,1,AE239-$X$5)</f>
        <v>280</v>
      </c>
      <c r="H239" s="49">
        <f>IF(E239-G239&lt;0,-1,IF(D239-F239&lt;0,1,IF(E239-G239*2&lt;0,-2,IF(D239-F239*2&lt;0,2,IF(E239-G239*3&lt;0,-3,IF(D239-F239*3&lt;0,3,IF(E239-G239*4&lt;0,-4,-9)))))))</f>
        <v>3</v>
      </c>
      <c r="I239" s="46">
        <f>E239-ROUNDUP(D239/F239,0)*G239</f>
        <v>590</v>
      </c>
      <c r="J239" s="46"/>
      <c r="K239" s="46"/>
      <c r="L239" s="46"/>
      <c r="M239" s="46"/>
      <c r="N239" s="46"/>
      <c r="O239" s="46"/>
      <c r="P239" s="46"/>
      <c r="Q239" s="52" t="s">
        <v>185</v>
      </c>
      <c r="R239" s="52">
        <v>6</v>
      </c>
      <c r="S239" s="52">
        <v>180</v>
      </c>
      <c r="T239" s="52">
        <v>180</v>
      </c>
      <c r="U239" s="53">
        <v>150</v>
      </c>
      <c r="V239" s="52">
        <v>80</v>
      </c>
      <c r="W239" s="53">
        <v>360</v>
      </c>
      <c r="X239" s="53">
        <f t="shared" si="84"/>
        <v>770</v>
      </c>
      <c r="Y239" s="55">
        <v>10</v>
      </c>
      <c r="Z239" s="55">
        <v>7.0857000000000001</v>
      </c>
      <c r="AA239" s="54">
        <v>4</v>
      </c>
      <c r="AB239" s="55">
        <v>12</v>
      </c>
      <c r="AC239" s="55">
        <f t="shared" si="90"/>
        <v>33.085700000000003</v>
      </c>
      <c r="AD239" s="56">
        <f t="shared" si="86"/>
        <v>1455</v>
      </c>
      <c r="AE239" s="57">
        <f t="shared" si="92"/>
        <v>1065</v>
      </c>
      <c r="AF239" s="56">
        <f t="shared" si="94"/>
        <v>475.2</v>
      </c>
      <c r="AG239" s="56">
        <f t="shared" si="89"/>
        <v>1308</v>
      </c>
    </row>
    <row r="240" spans="1:33">
      <c r="A240" s="152"/>
      <c r="B240" s="46">
        <v>7</v>
      </c>
      <c r="C240" s="47" t="s">
        <v>151</v>
      </c>
      <c r="D240" s="46">
        <f t="shared" si="82"/>
        <v>1455</v>
      </c>
      <c r="E240" s="40">
        <f>Y$3</f>
        <v>1719</v>
      </c>
      <c r="F240" s="46">
        <f>IF($Y$4-AF240&lt;0,1,$Y$4-AF240)</f>
        <v>384.4</v>
      </c>
      <c r="G240" s="46">
        <f>IF(AE240-$Y$5&lt;0,1,AE240-$Y$5)</f>
        <v>386</v>
      </c>
      <c r="H240" s="49">
        <f>IF(D240-F240&lt;0,1,IF(E240-G240&lt;0,-1,IF(D240-F240*2&lt;0,2,IF(E240-G240*2&lt;0,-2,IF(D240-F240*3&lt;0,3,IF(E240-G240*3&lt;0,-3,IF(D240-F240*4&lt;0,4,IF(E240-G240*4&lt;0,-4,-9))))))))</f>
        <v>4</v>
      </c>
      <c r="I240" s="46">
        <f>E240-(ROUNDUP(D240/F240,0)-1)*G240</f>
        <v>561</v>
      </c>
      <c r="J240" s="46"/>
      <c r="K240" s="46"/>
      <c r="L240" s="46"/>
      <c r="M240" s="46"/>
      <c r="N240" s="46"/>
      <c r="O240" s="46"/>
      <c r="P240" s="46"/>
      <c r="Q240" s="52" t="s">
        <v>152</v>
      </c>
      <c r="R240" s="52">
        <v>6</v>
      </c>
      <c r="S240" s="52">
        <v>180</v>
      </c>
      <c r="T240" s="52">
        <v>180</v>
      </c>
      <c r="U240" s="52">
        <v>100</v>
      </c>
      <c r="V240" s="53">
        <v>120</v>
      </c>
      <c r="W240" s="53">
        <v>360</v>
      </c>
      <c r="X240" s="53">
        <f t="shared" si="84"/>
        <v>760</v>
      </c>
      <c r="Y240" s="55">
        <v>10</v>
      </c>
      <c r="Z240" s="54">
        <v>4.5814000000000004</v>
      </c>
      <c r="AA240" s="55">
        <v>6.4884000000000004</v>
      </c>
      <c r="AB240" s="55">
        <v>11.9937</v>
      </c>
      <c r="AC240" s="55">
        <f t="shared" si="90"/>
        <v>33.063500000000005</v>
      </c>
      <c r="AD240" s="56">
        <f t="shared" si="86"/>
        <v>1455</v>
      </c>
      <c r="AE240" s="56">
        <f t="shared" si="92"/>
        <v>693</v>
      </c>
      <c r="AF240" s="57">
        <f t="shared" si="94"/>
        <v>759.6</v>
      </c>
      <c r="AG240" s="56">
        <f>ROUND(W240+AB240*($Q$3-1),0)*1.03</f>
        <v>1347.24</v>
      </c>
    </row>
    <row r="241" spans="1:33">
      <c r="A241" s="153"/>
      <c r="B241" s="46"/>
      <c r="C241" s="47"/>
      <c r="D241" s="46">
        <f t="shared" si="82"/>
        <v>0</v>
      </c>
      <c r="E241" s="6">
        <f>Z$3</f>
        <v>1430</v>
      </c>
      <c r="F241" s="46">
        <f>IF($Z$4-AF241&lt;0,1,$Z$4-AF241)</f>
        <v>982</v>
      </c>
      <c r="G241" s="46">
        <f>IF(AE241-$Z$5&lt;0,1,AE241-$Z$5)</f>
        <v>1</v>
      </c>
      <c r="H241" s="49">
        <f>IF(E241-G241&lt;0,-1,IF(D241-F241&lt;0,1,IF(E241-G241*2&lt;0,-2,IF(D241-F241*2&lt;0,2,IF(E241-G241*3&lt;0,-3,IF(D241-F241*3&lt;0,3,IF(E241-G241*4&lt;0,-4,-9)))))))</f>
        <v>1</v>
      </c>
      <c r="I241" s="46">
        <f>E241-ROUNDUP(D241/F241,0)*G241</f>
        <v>1430</v>
      </c>
      <c r="J241" s="46"/>
      <c r="K241" s="46"/>
      <c r="L241" s="46"/>
      <c r="M241" s="46"/>
      <c r="N241" s="46"/>
      <c r="O241" s="46"/>
      <c r="P241" s="46"/>
      <c r="Q241" s="52"/>
      <c r="R241" s="52"/>
      <c r="S241" s="52"/>
      <c r="T241" s="52"/>
      <c r="U241" s="52"/>
      <c r="V241" s="53"/>
      <c r="W241" s="53"/>
      <c r="X241" s="53"/>
      <c r="Y241" s="55"/>
      <c r="Z241" s="54"/>
      <c r="AA241" s="55"/>
      <c r="AB241" s="55"/>
      <c r="AC241" s="55"/>
      <c r="AD241" s="56"/>
      <c r="AE241" s="56"/>
      <c r="AF241" s="57"/>
      <c r="AG241" s="56"/>
    </row>
    <row r="242" spans="1:33" ht="13.5" customHeight="1">
      <c r="A242" s="151" t="s">
        <v>6</v>
      </c>
      <c r="B242" s="46">
        <v>1</v>
      </c>
      <c r="C242" s="46" t="s">
        <v>6</v>
      </c>
      <c r="D242" s="46">
        <f t="shared" si="82"/>
        <v>1009.5</v>
      </c>
      <c r="E242" s="48">
        <f>S$3</f>
        <v>1833</v>
      </c>
      <c r="F242" s="46">
        <f>IF($S$4-AF242&lt;0,1,$S$4-AF242)</f>
        <v>816</v>
      </c>
      <c r="G242" s="46">
        <f>IF(AE242-$S$5&lt;0,1,AE242-$S$5)</f>
        <v>144</v>
      </c>
      <c r="H242" s="49">
        <f>IF(D242-F242&lt;0,1,IF(E242-G242&lt;0,-1,IF(D242-F242*2&lt;0,2,IF(E242-G242*2&lt;0,-2,IF(D242-F242*3&lt;0,3,IF(E242-G242*3&lt;0,-3,IF(D242-F242*4&lt;0,4,IF(E242-G242*4&lt;0,-4,-9))))))))</f>
        <v>2</v>
      </c>
      <c r="I242" s="46">
        <f>E242-(ROUNDUP(D242/F242,0)-1)*G242</f>
        <v>1689</v>
      </c>
      <c r="J242" s="46"/>
      <c r="K242" s="46"/>
      <c r="L242" s="46"/>
      <c r="M242" s="46"/>
      <c r="N242" s="46"/>
      <c r="O242" s="46"/>
      <c r="P242" s="46"/>
      <c r="Q242" s="52" t="s">
        <v>54</v>
      </c>
      <c r="R242" s="52">
        <v>4</v>
      </c>
      <c r="S242" s="52">
        <v>120</v>
      </c>
      <c r="T242" s="52">
        <v>120</v>
      </c>
      <c r="U242" s="52">
        <v>110</v>
      </c>
      <c r="V242" s="53">
        <v>110</v>
      </c>
      <c r="W242" s="52">
        <v>150</v>
      </c>
      <c r="X242" s="52">
        <f t="shared" ref="X242:X249" si="95">W242+V242+U242+T242</f>
        <v>490</v>
      </c>
      <c r="Y242" s="54">
        <v>7</v>
      </c>
      <c r="Z242" s="54">
        <v>4.3</v>
      </c>
      <c r="AA242" s="54">
        <v>4.3</v>
      </c>
      <c r="AB242" s="54">
        <v>7</v>
      </c>
      <c r="AC242" s="54">
        <f t="shared" ref="AC242:AC249" si="96">AB242+AA242+Z242+Y242</f>
        <v>22.6</v>
      </c>
      <c r="AD242" s="56">
        <f t="shared" ref="AD242:AE249" si="97">ROUND(T242+Y242*($Q$3-1),0)*1.5</f>
        <v>1009.5</v>
      </c>
      <c r="AE242" s="56">
        <f t="shared" si="97"/>
        <v>675</v>
      </c>
      <c r="AF242" s="56">
        <f t="shared" ref="AF242:AF249" si="98">ROUND(V242+AA242*($Q$3-1),0)*1.2</f>
        <v>540</v>
      </c>
      <c r="AG242" s="56">
        <f t="shared" ref="AG242:AG249" si="99">ROUND(W242+AB242*($Q$3-1),0)</f>
        <v>703</v>
      </c>
    </row>
    <row r="243" spans="1:33">
      <c r="A243" s="152"/>
      <c r="B243" s="46">
        <v>2</v>
      </c>
      <c r="C243" s="46" t="s">
        <v>1</v>
      </c>
      <c r="D243" s="46">
        <f t="shared" si="82"/>
        <v>1039.5</v>
      </c>
      <c r="E243" s="48">
        <f>T$3</f>
        <v>1797</v>
      </c>
      <c r="F243" s="46">
        <f>IF($T$4-AF243&lt;0,1,$T$4-AF243)</f>
        <v>655.4</v>
      </c>
      <c r="G243" s="46">
        <f>IF(AE243-$T$5&lt;0,1,AE243-$T$5)</f>
        <v>1</v>
      </c>
      <c r="H243" s="49">
        <f>IF(E243-G243&lt;0,-1,IF(D243-F243&lt;0,1,IF(E243-G243*2&lt;0,-2,IF(D243-F243*2&lt;0,2,IF(E243-G243*3&lt;0,-3,IF(D243-F243*3&lt;0,3,IF(E243-G243*4&lt;0,-4,-9)))))))</f>
        <v>2</v>
      </c>
      <c r="I243" s="46">
        <f>E243-ROUNDUP(D243/F243,0)*G243</f>
        <v>1795</v>
      </c>
      <c r="J243" s="46"/>
      <c r="K243" s="46"/>
      <c r="L243" s="46"/>
      <c r="M243" s="46"/>
      <c r="N243" s="46"/>
      <c r="O243" s="46"/>
      <c r="P243" s="46"/>
      <c r="Q243" s="52" t="s">
        <v>45</v>
      </c>
      <c r="R243" s="52">
        <v>6</v>
      </c>
      <c r="S243" s="52">
        <v>156</v>
      </c>
      <c r="T243" s="52">
        <v>140</v>
      </c>
      <c r="U243" s="52">
        <v>80</v>
      </c>
      <c r="V243" s="53">
        <v>120</v>
      </c>
      <c r="W243" s="53">
        <v>450</v>
      </c>
      <c r="X243" s="53">
        <f t="shared" si="95"/>
        <v>790</v>
      </c>
      <c r="Y243" s="54">
        <v>7</v>
      </c>
      <c r="Z243" s="54">
        <v>3.1</v>
      </c>
      <c r="AA243" s="55">
        <v>5.8</v>
      </c>
      <c r="AB243" s="55">
        <v>11</v>
      </c>
      <c r="AC243" s="54">
        <f t="shared" si="96"/>
        <v>26.900000000000002</v>
      </c>
      <c r="AD243" s="56">
        <f t="shared" si="97"/>
        <v>1039.5</v>
      </c>
      <c r="AE243" s="56">
        <f t="shared" si="97"/>
        <v>487.5</v>
      </c>
      <c r="AF243" s="56">
        <f t="shared" si="98"/>
        <v>693.6</v>
      </c>
      <c r="AG243" s="56">
        <f t="shared" si="99"/>
        <v>1319</v>
      </c>
    </row>
    <row r="244" spans="1:33">
      <c r="A244" s="152"/>
      <c r="B244" s="46">
        <v>3</v>
      </c>
      <c r="C244" s="46" t="s">
        <v>108</v>
      </c>
      <c r="D244" s="46">
        <f t="shared" si="82"/>
        <v>913.5</v>
      </c>
      <c r="E244" s="48">
        <f>U$3</f>
        <v>1361</v>
      </c>
      <c r="F244" s="46">
        <f>IF($U$4-AF244&lt;0,1,$U$4-AF244)</f>
        <v>1024.4000000000001</v>
      </c>
      <c r="G244" s="46">
        <f>IF(AE244-$U$5&lt;0,1,AE244-$U$5)</f>
        <v>123</v>
      </c>
      <c r="H244" s="49">
        <f>IF(D244-F244&lt;0,1,IF(E244-G244&lt;0,-1,IF(D244-F244*2&lt;0,2,IF(E244-G244*2&lt;0,-2,IF(D244-F244*3&lt;0,3,IF(E244-G244*3&lt;0,-3,IF(D244-F244*4&lt;0,4,IF(E244-G244*4&lt;0,-4,-9))))))))</f>
        <v>1</v>
      </c>
      <c r="I244" s="46">
        <f>E244-(ROUNDUP(D244/F244,0)-1)*G244</f>
        <v>1361</v>
      </c>
      <c r="J244" s="46"/>
      <c r="K244" s="46"/>
      <c r="L244" s="46"/>
      <c r="M244" s="46"/>
      <c r="N244" s="46"/>
      <c r="O244" s="46"/>
      <c r="P244" s="46"/>
      <c r="Q244" s="52" t="s">
        <v>128</v>
      </c>
      <c r="R244" s="52">
        <v>4</v>
      </c>
      <c r="S244" s="52">
        <v>128</v>
      </c>
      <c r="T244" s="52">
        <v>135</v>
      </c>
      <c r="U244" s="52">
        <v>69</v>
      </c>
      <c r="V244" s="52">
        <v>48</v>
      </c>
      <c r="W244" s="52">
        <v>190</v>
      </c>
      <c r="X244" s="52">
        <f t="shared" si="95"/>
        <v>442</v>
      </c>
      <c r="Y244" s="54">
        <v>6</v>
      </c>
      <c r="Z244" s="54">
        <v>4.5999999999999996</v>
      </c>
      <c r="AA244" s="54">
        <v>3.1</v>
      </c>
      <c r="AB244" s="54">
        <v>10</v>
      </c>
      <c r="AC244" s="54">
        <f t="shared" si="96"/>
        <v>23.7</v>
      </c>
      <c r="AD244" s="56">
        <f t="shared" si="97"/>
        <v>913.5</v>
      </c>
      <c r="AE244" s="56">
        <f t="shared" si="97"/>
        <v>648</v>
      </c>
      <c r="AF244" s="56">
        <f t="shared" si="98"/>
        <v>351.59999999999997</v>
      </c>
      <c r="AG244" s="56">
        <f t="shared" si="99"/>
        <v>980</v>
      </c>
    </row>
    <row r="245" spans="1:33">
      <c r="A245" s="152"/>
      <c r="B245" s="46">
        <v>4</v>
      </c>
      <c r="C245" s="46" t="s">
        <v>109</v>
      </c>
      <c r="D245" s="46">
        <f t="shared" si="82"/>
        <v>1161</v>
      </c>
      <c r="E245" s="48">
        <f>V$3</f>
        <v>1521</v>
      </c>
      <c r="F245" s="46">
        <f>IF($V$4-AF245&lt;0,1,$V$4-AF245)</f>
        <v>823.8</v>
      </c>
      <c r="G245" s="46">
        <f>IF(AE245-$V$5&lt;0,1,AE245-$V$5)</f>
        <v>1</v>
      </c>
      <c r="H245" s="49">
        <f>IF(E245-G245&lt;0,-1,IF(D245-F245&lt;0,1,IF(E245-G245*2&lt;0,-2,IF(D245-F245*2&lt;0,2,IF(E245-G245*3&lt;0,-3,IF(D245-F245*3&lt;0,3,IF(E245-G245*4&lt;0,-4,-9)))))))</f>
        <v>2</v>
      </c>
      <c r="I245" s="46">
        <f>E245-ROUNDUP(D245/F245,0)*G245</f>
        <v>1519</v>
      </c>
      <c r="J245" s="46"/>
      <c r="K245" s="46"/>
      <c r="L245" s="46"/>
      <c r="M245" s="46"/>
      <c r="N245" s="46"/>
      <c r="O245" s="46"/>
      <c r="P245" s="46"/>
      <c r="Q245" s="52" t="s">
        <v>28</v>
      </c>
      <c r="R245" s="52">
        <v>3</v>
      </c>
      <c r="S245" s="52">
        <v>120</v>
      </c>
      <c r="T245" s="53">
        <v>300</v>
      </c>
      <c r="U245" s="53">
        <v>180</v>
      </c>
      <c r="V245" s="53">
        <v>150</v>
      </c>
      <c r="W245" s="53">
        <v>410</v>
      </c>
      <c r="X245" s="53">
        <f t="shared" si="95"/>
        <v>1040</v>
      </c>
      <c r="Y245" s="54">
        <v>6</v>
      </c>
      <c r="Z245" s="54">
        <v>4.0999999999999996</v>
      </c>
      <c r="AA245" s="54">
        <v>2.1</v>
      </c>
      <c r="AB245" s="54">
        <v>6</v>
      </c>
      <c r="AC245" s="54">
        <f t="shared" si="96"/>
        <v>18.2</v>
      </c>
      <c r="AD245" s="56">
        <f t="shared" si="97"/>
        <v>1161</v>
      </c>
      <c r="AE245" s="56">
        <f t="shared" si="97"/>
        <v>756</v>
      </c>
      <c r="AF245" s="56">
        <f t="shared" si="98"/>
        <v>379.2</v>
      </c>
      <c r="AG245" s="56">
        <f t="shared" si="99"/>
        <v>884</v>
      </c>
    </row>
    <row r="246" spans="1:33">
      <c r="A246" s="152"/>
      <c r="B246" s="46">
        <v>5</v>
      </c>
      <c r="C246" s="46" t="s">
        <v>187</v>
      </c>
      <c r="D246" s="46">
        <f t="shared" si="82"/>
        <v>1269</v>
      </c>
      <c r="E246" s="48">
        <f>W$3</f>
        <v>1719</v>
      </c>
      <c r="F246" s="46">
        <f>IF($W$4-AF246&lt;0,1,$W$4-AF246)</f>
        <v>796</v>
      </c>
      <c r="G246" s="46">
        <f>IF(AE246-$W$5&lt;0,1,AE246-$W$5)</f>
        <v>479</v>
      </c>
      <c r="H246" s="49">
        <f>IF(D246-F246&lt;0,1,IF(E246-G246&lt;0,-1,IF(D246-F246*2&lt;0,2,IF(E246-G246*2&lt;0,-2,IF(D246-F246*3&lt;0,3,IF(E246-G246*3&lt;0,-3,IF(D246-F246*4&lt;0,4,IF(E246-G246*4&lt;0,-4,-9))))))))</f>
        <v>2</v>
      </c>
      <c r="I246" s="46">
        <f>E246-(ROUNDUP(D246/F246,0)-1)*G246</f>
        <v>1240</v>
      </c>
      <c r="J246" s="46"/>
      <c r="K246" s="46"/>
      <c r="L246" s="46"/>
      <c r="M246" s="46"/>
      <c r="N246" s="46"/>
      <c r="O246" s="46"/>
      <c r="P246" s="46"/>
      <c r="Q246" s="52" t="s">
        <v>110</v>
      </c>
      <c r="R246" s="52">
        <v>4</v>
      </c>
      <c r="S246" s="52">
        <v>128</v>
      </c>
      <c r="T246" s="52">
        <v>135</v>
      </c>
      <c r="U246" s="52">
        <v>84</v>
      </c>
      <c r="V246" s="52">
        <v>46</v>
      </c>
      <c r="W246" s="52">
        <v>105</v>
      </c>
      <c r="X246" s="52">
        <f t="shared" si="95"/>
        <v>370</v>
      </c>
      <c r="Y246" s="54">
        <v>9</v>
      </c>
      <c r="Z246" s="54">
        <v>5.5651999999999999</v>
      </c>
      <c r="AA246" s="54">
        <v>3.0870000000000002</v>
      </c>
      <c r="AB246" s="54">
        <v>7</v>
      </c>
      <c r="AC246" s="54">
        <f t="shared" si="96"/>
        <v>24.652200000000001</v>
      </c>
      <c r="AD246" s="56">
        <f t="shared" si="97"/>
        <v>1269</v>
      </c>
      <c r="AE246" s="56">
        <f t="shared" si="97"/>
        <v>786</v>
      </c>
      <c r="AF246" s="56">
        <f t="shared" si="98"/>
        <v>348</v>
      </c>
      <c r="AG246" s="56">
        <f t="shared" si="99"/>
        <v>658</v>
      </c>
    </row>
    <row r="247" spans="1:33">
      <c r="A247" s="152"/>
      <c r="B247" s="46">
        <v>6</v>
      </c>
      <c r="C247" s="46" t="s">
        <v>68</v>
      </c>
      <c r="D247" s="46">
        <f t="shared" si="82"/>
        <v>1663.5</v>
      </c>
      <c r="E247" s="48">
        <f>X$3</f>
        <v>1430</v>
      </c>
      <c r="F247" s="46">
        <f>IF($X$4-AF247&lt;0,1,$X$4-AF247)</f>
        <v>482.8</v>
      </c>
      <c r="G247" s="46">
        <f>IF(AE247-$X$5&lt;0,1,AE247-$X$5)</f>
        <v>1</v>
      </c>
      <c r="H247" s="49">
        <f>IF(E247-G247&lt;0,-1,IF(D247-F247&lt;0,1,IF(E247-G247*2&lt;0,-2,IF(D247-F247*2&lt;0,2,IF(E247-G247*3&lt;0,-3,IF(D247-F247*3&lt;0,3,IF(E247-G247*4&lt;0,-4,-9)))))))</f>
        <v>-9</v>
      </c>
      <c r="I247" s="46">
        <f>E247-ROUNDUP(D247/F247,0)*G247</f>
        <v>1426</v>
      </c>
      <c r="J247" s="46"/>
      <c r="K247" s="46"/>
      <c r="L247" s="46"/>
      <c r="M247" s="46"/>
      <c r="N247" s="46"/>
      <c r="O247" s="46"/>
      <c r="P247" s="46"/>
      <c r="Q247" s="52" t="s">
        <v>3</v>
      </c>
      <c r="R247" s="52">
        <v>6</v>
      </c>
      <c r="S247" s="52">
        <v>196</v>
      </c>
      <c r="T247" s="53">
        <v>240</v>
      </c>
      <c r="U247" s="52">
        <v>102</v>
      </c>
      <c r="V247" s="52">
        <v>92</v>
      </c>
      <c r="W247" s="53">
        <v>420</v>
      </c>
      <c r="X247" s="53">
        <f t="shared" si="95"/>
        <v>854</v>
      </c>
      <c r="Y247" s="55">
        <v>11</v>
      </c>
      <c r="Z247" s="54">
        <v>5.0999999999999996</v>
      </c>
      <c r="AA247" s="54">
        <v>4.0999999999999996</v>
      </c>
      <c r="AB247" s="55">
        <v>15</v>
      </c>
      <c r="AC247" s="55">
        <f t="shared" si="96"/>
        <v>35.200000000000003</v>
      </c>
      <c r="AD247" s="57">
        <f t="shared" si="97"/>
        <v>1663.5</v>
      </c>
      <c r="AE247" s="56">
        <f t="shared" si="97"/>
        <v>757.5</v>
      </c>
      <c r="AF247" s="56">
        <f t="shared" si="98"/>
        <v>499.2</v>
      </c>
      <c r="AG247" s="56">
        <f t="shared" si="99"/>
        <v>1605</v>
      </c>
    </row>
    <row r="248" spans="1:33">
      <c r="A248" s="152"/>
      <c r="B248" s="46">
        <v>7</v>
      </c>
      <c r="C248" s="46" t="s">
        <v>73</v>
      </c>
      <c r="D248" s="46">
        <f t="shared" si="82"/>
        <v>1173</v>
      </c>
      <c r="E248" s="48">
        <f>Y$3</f>
        <v>1719</v>
      </c>
      <c r="F248" s="46">
        <f>IF($Y$4-AF248&lt;0,1,$Y$4-AF248)</f>
        <v>656.8</v>
      </c>
      <c r="G248" s="46">
        <f>IF(AE248-$Y$5&lt;0,1,AE248-$Y$5)</f>
        <v>371</v>
      </c>
      <c r="H248" s="49">
        <f>IF(D248-F248&lt;0,1,IF(E248-G248&lt;0,-1,IF(D248-F248*2&lt;0,2,IF(E248-G248*2&lt;0,-2,IF(D248-F248*3&lt;0,3,IF(E248-G248*3&lt;0,-3,IF(D248-F248*4&lt;0,4,IF(E248-G248*4&lt;0,-4,-9))))))))</f>
        <v>2</v>
      </c>
      <c r="I248" s="46">
        <f>E248-(ROUNDUP(D248/F248,0)-1)*G248</f>
        <v>1348</v>
      </c>
      <c r="J248" s="46"/>
      <c r="K248" s="46"/>
      <c r="L248" s="46"/>
      <c r="M248" s="46"/>
      <c r="N248" s="46"/>
      <c r="O248" s="46"/>
      <c r="P248" s="46"/>
      <c r="Q248" s="52" t="s">
        <v>60</v>
      </c>
      <c r="R248" s="52">
        <v>6</v>
      </c>
      <c r="S248" s="52">
        <v>164</v>
      </c>
      <c r="T248" s="52">
        <v>150</v>
      </c>
      <c r="U248" s="52">
        <v>96</v>
      </c>
      <c r="V248" s="52">
        <v>82</v>
      </c>
      <c r="W248" s="53">
        <v>480</v>
      </c>
      <c r="X248" s="53">
        <f t="shared" si="95"/>
        <v>808</v>
      </c>
      <c r="Y248" s="54">
        <v>8</v>
      </c>
      <c r="Z248" s="54">
        <v>4.5</v>
      </c>
      <c r="AA248" s="54">
        <v>4.0968</v>
      </c>
      <c r="AB248" s="55">
        <v>12</v>
      </c>
      <c r="AC248" s="54">
        <f t="shared" si="96"/>
        <v>28.596800000000002</v>
      </c>
      <c r="AD248" s="56">
        <f t="shared" si="97"/>
        <v>1173</v>
      </c>
      <c r="AE248" s="56">
        <f t="shared" si="97"/>
        <v>678</v>
      </c>
      <c r="AF248" s="56">
        <f t="shared" si="98"/>
        <v>487.2</v>
      </c>
      <c r="AG248" s="56">
        <f t="shared" si="99"/>
        <v>1428</v>
      </c>
    </row>
    <row r="249" spans="1:33">
      <c r="A249" s="153"/>
      <c r="B249" s="46">
        <v>8</v>
      </c>
      <c r="C249" s="46" t="s">
        <v>151</v>
      </c>
      <c r="D249" s="46">
        <f t="shared" si="82"/>
        <v>1455</v>
      </c>
      <c r="E249" s="48">
        <f>Z$3</f>
        <v>1430</v>
      </c>
      <c r="F249" s="46">
        <f>IF($Z$4-AF249&lt;0,1,$Z$4-AF249)</f>
        <v>222.39999999999998</v>
      </c>
      <c r="G249" s="46">
        <f>IF(AE249-$Z$5&lt;0,1,AE249-$Z$5)</f>
        <v>1</v>
      </c>
      <c r="H249" s="49">
        <f>IF(E249-G249&lt;0,-1,IF(D249-F249&lt;0,1,IF(E249-G249*2&lt;0,-2,IF(D249-F249*2&lt;0,2,IF(E249-G249*3&lt;0,-3,IF(D249-F249*3&lt;0,3,IF(E249-G249*4&lt;0,-4,-9)))))))</f>
        <v>-9</v>
      </c>
      <c r="I249" s="46">
        <f>E249-ROUNDUP(D249/F249,0)*G249</f>
        <v>1423</v>
      </c>
      <c r="J249" s="46"/>
      <c r="K249" s="46"/>
      <c r="L249" s="46"/>
      <c r="M249" s="46"/>
      <c r="N249" s="46"/>
      <c r="O249" s="46"/>
      <c r="P249" s="46"/>
      <c r="Q249" s="52" t="s">
        <v>152</v>
      </c>
      <c r="R249" s="52">
        <v>6</v>
      </c>
      <c r="S249" s="52">
        <v>180</v>
      </c>
      <c r="T249" s="52">
        <v>180</v>
      </c>
      <c r="U249" s="52">
        <v>100</v>
      </c>
      <c r="V249" s="53">
        <v>120</v>
      </c>
      <c r="W249" s="53">
        <v>360</v>
      </c>
      <c r="X249" s="53">
        <f t="shared" si="95"/>
        <v>760</v>
      </c>
      <c r="Y249" s="55">
        <v>10</v>
      </c>
      <c r="Z249" s="54">
        <v>4.5814000000000004</v>
      </c>
      <c r="AA249" s="55">
        <v>6.4884000000000004</v>
      </c>
      <c r="AB249" s="55">
        <v>11.9937</v>
      </c>
      <c r="AC249" s="55">
        <f t="shared" si="96"/>
        <v>33.063500000000005</v>
      </c>
      <c r="AD249" s="56">
        <f t="shared" si="97"/>
        <v>1455</v>
      </c>
      <c r="AE249" s="56">
        <f t="shared" si="97"/>
        <v>693</v>
      </c>
      <c r="AF249" s="56">
        <f t="shared" si="98"/>
        <v>759.6</v>
      </c>
      <c r="AG249" s="56">
        <f t="shared" si="99"/>
        <v>1308</v>
      </c>
    </row>
    <row r="250" spans="1:33" ht="15.95" customHeight="1">
      <c r="A250" s="151" t="s">
        <v>203</v>
      </c>
      <c r="B250" s="46">
        <v>1</v>
      </c>
      <c r="C250" s="46" t="s">
        <v>203</v>
      </c>
      <c r="D250" s="46">
        <f>ROUND(T250+Y250*($Q$3-1),0)*1.8</f>
        <v>0</v>
      </c>
      <c r="E250" s="48">
        <f>S$3</f>
        <v>1833</v>
      </c>
      <c r="F250" s="46">
        <f>IF($S$4-AF250&lt;0,1,$S$4-AF250)</f>
        <v>1356</v>
      </c>
      <c r="G250" s="46">
        <f>IF(AE250-$S$5&lt;0,1,AE250-$S$5)</f>
        <v>1</v>
      </c>
      <c r="H250" s="49">
        <f>IF(D250-F250&lt;0,1,IF(E250-G250&lt;0,-1,IF(D250-F250*2&lt;0,2,IF(E250-G250*2&lt;0,-2,IF(D250-F250*3&lt;0,3,IF(E250-G250*3&lt;0,-3,IF(D250-F250*4&lt;0,4,IF(E250-G250*4&lt;0,-4,-9))))))))</f>
        <v>1</v>
      </c>
      <c r="I250" s="46">
        <f>E250-(ROUNDUP(D250/F250,0)-1)*G250</f>
        <v>1834</v>
      </c>
      <c r="J250" s="46"/>
      <c r="K250" s="46"/>
      <c r="L250" s="46"/>
      <c r="M250" s="46"/>
      <c r="N250" s="46"/>
      <c r="O250" s="46"/>
      <c r="P250" s="46"/>
      <c r="Q250" s="52"/>
      <c r="R250" s="52"/>
      <c r="S250" s="52"/>
      <c r="T250" s="52"/>
      <c r="U250" s="52"/>
      <c r="V250" s="53"/>
      <c r="W250" s="52"/>
      <c r="X250" s="52"/>
      <c r="Y250" s="54"/>
      <c r="Z250" s="54"/>
      <c r="AA250" s="54"/>
      <c r="AB250" s="54"/>
      <c r="AC250" s="54"/>
      <c r="AD250" s="56">
        <f t="shared" ref="AD250:AD297" si="100">D250</f>
        <v>0</v>
      </c>
      <c r="AE250" s="56">
        <f>ROUND(U250+Z250*($Q$3-1),0)*1.8</f>
        <v>0</v>
      </c>
      <c r="AF250" s="56">
        <f t="shared" ref="AF250:AF254" si="101">ROUND(V250+AA250*($Q$3-1),0)*1.3</f>
        <v>0</v>
      </c>
      <c r="AG250" s="56">
        <f t="shared" ref="AG250:AG256" si="102">ROUND(W250+AB250*($Q$3-1),0)*1.5</f>
        <v>0</v>
      </c>
    </row>
    <row r="251" spans="1:33">
      <c r="A251" s="152"/>
      <c r="B251" s="46">
        <v>2</v>
      </c>
      <c r="C251" s="46" t="s">
        <v>147</v>
      </c>
      <c r="D251" s="46">
        <f t="shared" ref="D251:D257" si="103">ROUND(T251+Y251*($Q$3-1),0)*1.8</f>
        <v>1746</v>
      </c>
      <c r="E251" s="48">
        <f>T$3</f>
        <v>1797</v>
      </c>
      <c r="F251" s="46">
        <f>IF($T$4-AF251&lt;0,1,$T$4-AF251)</f>
        <v>834.19999999999993</v>
      </c>
      <c r="G251" s="46">
        <f>IF(AE251-$T$5&lt;0,1,AE251-$T$5)</f>
        <v>247</v>
      </c>
      <c r="H251" s="49">
        <f>IF(E251-G251&lt;0,-1,IF(D251-F251&lt;0,1,IF(E251-G251*2&lt;0,-2,IF(D251-F251*2&lt;0,2,IF(E251-G251*3&lt;0,-3,IF(D251-F251*3&lt;0,3,IF(E251-G251*4&lt;0,-4,-9)))))))</f>
        <v>3</v>
      </c>
      <c r="I251" s="46">
        <f>E251-ROUNDUP(D251/F251,0)*G251</f>
        <v>1056</v>
      </c>
      <c r="J251" s="46"/>
      <c r="K251" s="46"/>
      <c r="L251" s="50"/>
      <c r="M251" s="50"/>
      <c r="N251" s="50"/>
      <c r="O251" s="50"/>
      <c r="P251" s="50"/>
      <c r="Q251" s="58" t="s">
        <v>185</v>
      </c>
      <c r="R251" s="59">
        <v>6</v>
      </c>
      <c r="S251" s="59">
        <v>180</v>
      </c>
      <c r="T251" s="59">
        <v>180</v>
      </c>
      <c r="U251" s="60">
        <v>150</v>
      </c>
      <c r="V251" s="59">
        <v>80</v>
      </c>
      <c r="W251" s="60">
        <v>360</v>
      </c>
      <c r="X251" s="60">
        <f t="shared" ref="X251:X257" si="104">W251+V251+U251+T251</f>
        <v>770</v>
      </c>
      <c r="Y251" s="55">
        <v>10</v>
      </c>
      <c r="Z251" s="55">
        <v>7.0857000000000001</v>
      </c>
      <c r="AA251" s="54">
        <v>4</v>
      </c>
      <c r="AB251" s="55">
        <v>12</v>
      </c>
      <c r="AC251" s="55">
        <f t="shared" ref="AC251:AC257" si="105">AB251+AA251+Z251+Y251</f>
        <v>33.085700000000003</v>
      </c>
      <c r="AD251" s="56">
        <f t="shared" si="100"/>
        <v>1746</v>
      </c>
      <c r="AE251" s="56">
        <f>ROUND(U251+Z251*($Q$3-1),0)*1.8</f>
        <v>1278</v>
      </c>
      <c r="AF251" s="56">
        <f t="shared" si="101"/>
        <v>514.80000000000007</v>
      </c>
      <c r="AG251" s="56">
        <f t="shared" si="102"/>
        <v>1962</v>
      </c>
    </row>
    <row r="252" spans="1:33">
      <c r="A252" s="152"/>
      <c r="B252" s="46">
        <v>3</v>
      </c>
      <c r="C252" s="46" t="s">
        <v>238</v>
      </c>
      <c r="D252" s="46">
        <f t="shared" si="103"/>
        <v>1782</v>
      </c>
      <c r="E252" s="48">
        <f>U$3</f>
        <v>1361</v>
      </c>
      <c r="F252" s="46">
        <f>IF($U$4-AF252&lt;0,1,$U$4-AF252)</f>
        <v>963.9</v>
      </c>
      <c r="G252" s="46">
        <f>IF(AE252-$U$5&lt;0,1,AE252-$U$5)</f>
        <v>614.40000000000009</v>
      </c>
      <c r="H252" s="49">
        <f>IF(D252-F252&lt;0,1,IF(E252-G252&lt;0,-1,IF(D252-F252*2&lt;0,2,IF(E252-G252*2&lt;0,-2,IF(D252-F252*3&lt;0,3,IF(E252-G252*3&lt;0,-3,IF(D252-F252*4&lt;0,4,IF(E252-G252*4&lt;0,-4,-9))))))))</f>
        <v>2</v>
      </c>
      <c r="I252" s="46">
        <f>E252-(ROUNDUP(D252/F252,0)-1)*G252</f>
        <v>746.59999999999991</v>
      </c>
      <c r="J252" s="46"/>
      <c r="K252" s="46"/>
      <c r="L252" s="50"/>
      <c r="M252" s="50"/>
      <c r="N252" s="50"/>
      <c r="O252" s="50"/>
      <c r="P252" s="50"/>
      <c r="Q252" s="51" t="s">
        <v>178</v>
      </c>
      <c r="R252" s="52">
        <v>6</v>
      </c>
      <c r="S252" s="52">
        <v>164</v>
      </c>
      <c r="T252" s="52">
        <v>200</v>
      </c>
      <c r="U252" s="52">
        <v>128</v>
      </c>
      <c r="V252" s="52">
        <v>64</v>
      </c>
      <c r="W252" s="52">
        <v>300</v>
      </c>
      <c r="X252" s="52">
        <f t="shared" si="104"/>
        <v>692</v>
      </c>
      <c r="Y252" s="55">
        <v>10</v>
      </c>
      <c r="Z252" s="54">
        <v>6.3929</v>
      </c>
      <c r="AA252" s="54">
        <v>3.1964000000000001</v>
      </c>
      <c r="AB252" s="54">
        <v>10</v>
      </c>
      <c r="AC252" s="54">
        <f t="shared" si="105"/>
        <v>29.589300000000001</v>
      </c>
      <c r="AD252" s="56">
        <f t="shared" si="100"/>
        <v>1782</v>
      </c>
      <c r="AE252" s="56">
        <f t="shared" ref="AE252:AE256" si="106">ROUND(U252+Z252*($Q$3-1),0)*1.8</f>
        <v>1139.4000000000001</v>
      </c>
      <c r="AF252" s="56">
        <f>ROUND(V252+AA252*($Q$3-1),0)*1.3</f>
        <v>412.1</v>
      </c>
      <c r="AG252" s="56">
        <f t="shared" si="102"/>
        <v>1635</v>
      </c>
    </row>
    <row r="253" spans="1:33">
      <c r="A253" s="152"/>
      <c r="B253" s="46">
        <v>4</v>
      </c>
      <c r="C253" s="46" t="s">
        <v>109</v>
      </c>
      <c r="D253" s="46">
        <f t="shared" si="103"/>
        <v>1393.2</v>
      </c>
      <c r="E253" s="48">
        <f>V$3</f>
        <v>1521</v>
      </c>
      <c r="F253" s="46">
        <f>IF($V$4-AF253&lt;0,1,$V$4-AF253)</f>
        <v>792.2</v>
      </c>
      <c r="G253" s="46">
        <f>IF(AE253-$V$5&lt;0,1,AE253-$V$5)</f>
        <v>85.200000000000045</v>
      </c>
      <c r="H253" s="49">
        <f>IF(E253-G253&lt;0,-1,IF(D253-F253&lt;0,1,IF(E253-G253*2&lt;0,-2,IF(D253-F253*2&lt;0,2,IF(E253-G253*3&lt;0,-3,IF(D253-F253*3&lt;0,3,IF(E253-G253*4&lt;0,-4,-9)))))))</f>
        <v>2</v>
      </c>
      <c r="I253" s="46">
        <f>E253-ROUNDUP(D253/F253,0)*G253</f>
        <v>1350.6</v>
      </c>
      <c r="J253" s="46"/>
      <c r="K253" s="46"/>
      <c r="L253" s="50"/>
      <c r="M253" s="50"/>
      <c r="N253" s="50"/>
      <c r="O253" s="50"/>
      <c r="P253" s="50"/>
      <c r="Q253" s="51" t="s">
        <v>28</v>
      </c>
      <c r="R253" s="52">
        <v>3</v>
      </c>
      <c r="S253" s="52">
        <v>120</v>
      </c>
      <c r="T253" s="52">
        <v>300</v>
      </c>
      <c r="U253" s="52">
        <v>180</v>
      </c>
      <c r="V253" s="52">
        <v>150</v>
      </c>
      <c r="W253" s="52">
        <v>410</v>
      </c>
      <c r="X253" s="52">
        <f t="shared" si="104"/>
        <v>1040</v>
      </c>
      <c r="Y253" s="54">
        <v>6</v>
      </c>
      <c r="Z253" s="54">
        <v>4.0999999999999996</v>
      </c>
      <c r="AA253" s="54">
        <v>2.1</v>
      </c>
      <c r="AB253" s="54">
        <v>6</v>
      </c>
      <c r="AC253" s="54">
        <f t="shared" si="105"/>
        <v>18.2</v>
      </c>
      <c r="AD253" s="56">
        <f t="shared" si="100"/>
        <v>1393.2</v>
      </c>
      <c r="AE253" s="56">
        <f t="shared" si="106"/>
        <v>907.2</v>
      </c>
      <c r="AF253" s="56">
        <f t="shared" si="101"/>
        <v>410.8</v>
      </c>
      <c r="AG253" s="56">
        <f t="shared" si="102"/>
        <v>1326</v>
      </c>
    </row>
    <row r="254" spans="1:33">
      <c r="A254" s="152"/>
      <c r="B254" s="46">
        <v>5</v>
      </c>
      <c r="C254" s="46" t="s">
        <v>1</v>
      </c>
      <c r="D254" s="46">
        <f t="shared" si="103"/>
        <v>1247.4000000000001</v>
      </c>
      <c r="E254" s="48">
        <f>W$3</f>
        <v>1719</v>
      </c>
      <c r="F254" s="46">
        <f>IF($W$4-AF254&lt;0,1,$W$4-AF254)</f>
        <v>392.6</v>
      </c>
      <c r="G254" s="46">
        <f>IF(AE254-$W$5&lt;0,1,AE254-$W$5)</f>
        <v>278</v>
      </c>
      <c r="H254" s="49">
        <f>IF(D254-F254&lt;0,1,IF(E254-G254&lt;0,-1,IF(D254-F254*2&lt;0,2,IF(E254-G254*2&lt;0,-2,IF(D254-F254*3&lt;0,3,IF(E254-G254*3&lt;0,-3,IF(D254-F254*4&lt;0,4,IF(E254-G254*4&lt;0,-4,-9))))))))</f>
        <v>4</v>
      </c>
      <c r="I254" s="46">
        <f>E254-(ROUNDUP(D254/F254,0)-1)*G254</f>
        <v>885</v>
      </c>
      <c r="J254" s="46"/>
      <c r="K254" s="46"/>
      <c r="L254" s="50"/>
      <c r="M254" s="50"/>
      <c r="N254" s="50"/>
      <c r="O254" s="50"/>
      <c r="P254" s="50"/>
      <c r="Q254" s="58" t="s">
        <v>45</v>
      </c>
      <c r="R254" s="59">
        <v>6</v>
      </c>
      <c r="S254" s="59">
        <v>156</v>
      </c>
      <c r="T254" s="59">
        <v>140</v>
      </c>
      <c r="U254" s="59">
        <v>80</v>
      </c>
      <c r="V254" s="60">
        <v>120</v>
      </c>
      <c r="W254" s="60">
        <v>450</v>
      </c>
      <c r="X254" s="60">
        <f t="shared" si="104"/>
        <v>790</v>
      </c>
      <c r="Y254" s="54">
        <v>7</v>
      </c>
      <c r="Z254" s="54">
        <v>3.1</v>
      </c>
      <c r="AA254" s="55">
        <v>5.8</v>
      </c>
      <c r="AB254" s="55">
        <v>11</v>
      </c>
      <c r="AC254" s="54">
        <f t="shared" si="105"/>
        <v>26.900000000000002</v>
      </c>
      <c r="AD254" s="56">
        <f t="shared" si="100"/>
        <v>1247.4000000000001</v>
      </c>
      <c r="AE254" s="56">
        <f t="shared" si="106"/>
        <v>585</v>
      </c>
      <c r="AF254" s="56">
        <f t="shared" si="101"/>
        <v>751.4</v>
      </c>
      <c r="AG254" s="56">
        <f t="shared" si="102"/>
        <v>1978.5</v>
      </c>
    </row>
    <row r="255" spans="1:33">
      <c r="A255" s="152"/>
      <c r="B255" s="46">
        <v>6</v>
      </c>
      <c r="C255" s="46" t="s">
        <v>204</v>
      </c>
      <c r="D255" s="46">
        <f t="shared" si="103"/>
        <v>1535.4</v>
      </c>
      <c r="E255" s="48">
        <f>X$3</f>
        <v>1430</v>
      </c>
      <c r="F255" s="46">
        <f>IF($X$4-AF255&lt;0,1,$X$4-AF255)</f>
        <v>501</v>
      </c>
      <c r="G255" s="46">
        <f>IF(AE255-$X$5&lt;0,1,AE255-$X$5)</f>
        <v>323.79999999999995</v>
      </c>
      <c r="H255" s="49">
        <f>IF(E255-G255&lt;0,-1,IF(D255-F255&lt;0,1,IF(E255-G255*2&lt;0,-2,IF(D255-F255*2&lt;0,2,IF(E255-G255*3&lt;0,-3,IF(D255-F255*3&lt;0,3,IF(E255-G255*4&lt;0,-4,-9)))))))</f>
        <v>-9</v>
      </c>
      <c r="I255" s="46">
        <f>E255-ROUNDUP(D255/F255,0)*G255</f>
        <v>134.80000000000018</v>
      </c>
      <c r="J255" s="46"/>
      <c r="K255" s="46"/>
      <c r="L255" s="50"/>
      <c r="M255" s="50"/>
      <c r="N255" s="50"/>
      <c r="O255" s="50"/>
      <c r="P255" s="50"/>
      <c r="Q255" s="58" t="s">
        <v>22</v>
      </c>
      <c r="R255" s="59">
        <v>6</v>
      </c>
      <c r="S255" s="59">
        <v>156</v>
      </c>
      <c r="T255" s="60">
        <v>300</v>
      </c>
      <c r="U255" s="59">
        <v>118</v>
      </c>
      <c r="V255" s="59">
        <v>70</v>
      </c>
      <c r="W255" s="60">
        <v>380</v>
      </c>
      <c r="X255" s="60">
        <f t="shared" si="104"/>
        <v>868</v>
      </c>
      <c r="Y255" s="54">
        <v>7</v>
      </c>
      <c r="Z255" s="54">
        <v>6.3</v>
      </c>
      <c r="AA255" s="54">
        <v>3.8</v>
      </c>
      <c r="AB255" s="55">
        <v>12</v>
      </c>
      <c r="AC255" s="54">
        <f t="shared" si="105"/>
        <v>29.1</v>
      </c>
      <c r="AD255" s="57">
        <f t="shared" si="100"/>
        <v>1535.4</v>
      </c>
      <c r="AE255" s="56">
        <f t="shared" si="106"/>
        <v>1108.8</v>
      </c>
      <c r="AF255" s="56">
        <f>ROUND(V255+AA255*($Q$3-1),0)*1.3</f>
        <v>481</v>
      </c>
      <c r="AG255" s="56">
        <f t="shared" si="102"/>
        <v>1992</v>
      </c>
    </row>
    <row r="256" spans="1:33">
      <c r="A256" s="152"/>
      <c r="B256" s="46">
        <v>7</v>
      </c>
      <c r="C256" s="46" t="s">
        <v>23</v>
      </c>
      <c r="D256" s="46">
        <f t="shared" si="103"/>
        <v>1461.6000000000001</v>
      </c>
      <c r="E256" s="48">
        <f>Y$3</f>
        <v>1719</v>
      </c>
      <c r="F256" s="46">
        <f>IF($Y$4-AF256&lt;0,1,$Y$4-AF256)</f>
        <v>750.09999999999991</v>
      </c>
      <c r="G256" s="46">
        <f>IF(AE256-$Y$5&lt;0,1,AE256-$Y$5)</f>
        <v>1133</v>
      </c>
      <c r="H256" s="49">
        <f>IF(D256-F256&lt;0,1,IF(E256-G256&lt;0,-1,IF(D256-F256*2&lt;0,2,IF(E256-G256*2&lt;0,-2,IF(D256-F256*3&lt;0,3,IF(E256-G256*3&lt;0,-3,IF(D256-F256*4&lt;0,4,IF(E256-G256*4&lt;0,-4,-9))))))))</f>
        <v>2</v>
      </c>
      <c r="I256" s="46">
        <f>E256-(ROUNDUP(D256/F256,0)-1)*G256</f>
        <v>586</v>
      </c>
      <c r="J256" s="46"/>
      <c r="K256" s="46"/>
      <c r="L256" s="46"/>
      <c r="M256" s="46"/>
      <c r="N256" s="46"/>
      <c r="O256" s="46"/>
      <c r="P256" s="46"/>
      <c r="Q256" s="59" t="s">
        <v>188</v>
      </c>
      <c r="R256" s="59">
        <v>6</v>
      </c>
      <c r="S256" s="59">
        <v>172</v>
      </c>
      <c r="T256" s="59">
        <v>180</v>
      </c>
      <c r="U256" s="60">
        <v>180</v>
      </c>
      <c r="V256" s="59">
        <v>60</v>
      </c>
      <c r="W256" s="59">
        <v>300</v>
      </c>
      <c r="X256" s="60">
        <f t="shared" si="104"/>
        <v>720</v>
      </c>
      <c r="Y256" s="54">
        <v>8</v>
      </c>
      <c r="Z256" s="55">
        <v>7.8461999999999996</v>
      </c>
      <c r="AA256" s="54">
        <v>3.0769000000000002</v>
      </c>
      <c r="AB256" s="55">
        <v>12</v>
      </c>
      <c r="AC256" s="55">
        <f t="shared" si="105"/>
        <v>30.923099999999998</v>
      </c>
      <c r="AD256" s="56">
        <f t="shared" si="100"/>
        <v>1461.6000000000001</v>
      </c>
      <c r="AE256" s="56">
        <f t="shared" si="106"/>
        <v>1440</v>
      </c>
      <c r="AF256" s="56">
        <f>ROUND(V256+AA256*($Q$3-1),0)*1.3</f>
        <v>393.90000000000003</v>
      </c>
      <c r="AG256" s="56">
        <f t="shared" si="102"/>
        <v>1872</v>
      </c>
    </row>
    <row r="257" spans="1:33">
      <c r="A257" s="153"/>
      <c r="B257" s="46">
        <v>8</v>
      </c>
      <c r="C257" s="46" t="s">
        <v>306</v>
      </c>
      <c r="D257" s="46">
        <f t="shared" si="103"/>
        <v>2037.6000000000001</v>
      </c>
      <c r="E257" s="48">
        <f>Z$3</f>
        <v>1430</v>
      </c>
      <c r="F257" s="46">
        <f>IF($Z$4-AF257&lt;0,1,$Z$4-AF257)</f>
        <v>490.59999999999997</v>
      </c>
      <c r="G257" s="46">
        <f>IF(AE257-$Z$5&lt;0,1,AE257-$Z$5)</f>
        <v>158.20000000000005</v>
      </c>
      <c r="H257" s="49">
        <f>IF(E257-G257&lt;0,-1,IF(D257-F257&lt;0,1,IF(E257-G257*2&lt;0,-2,IF(D257-F257*2&lt;0,2,IF(E257-G257*3&lt;0,-3,IF(D257-F257*3&lt;0,3,IF(E257-G257*4&lt;0,-4,-9)))))))</f>
        <v>-9</v>
      </c>
      <c r="I257" s="46">
        <f>E257-ROUNDUP(D257/F257,0)*G257</f>
        <v>638.99999999999977</v>
      </c>
      <c r="J257" s="46"/>
      <c r="K257" s="46"/>
      <c r="L257" s="46"/>
      <c r="M257" s="46"/>
      <c r="N257" s="46"/>
      <c r="O257" s="46"/>
      <c r="P257" s="46"/>
      <c r="Q257" s="52" t="s">
        <v>209</v>
      </c>
      <c r="R257" s="52">
        <v>6</v>
      </c>
      <c r="S257" s="52">
        <v>176</v>
      </c>
      <c r="T257" s="52">
        <v>500</v>
      </c>
      <c r="U257" s="52">
        <v>200</v>
      </c>
      <c r="V257" s="53">
        <v>180</v>
      </c>
      <c r="W257" s="53">
        <v>680</v>
      </c>
      <c r="X257" s="53">
        <f t="shared" si="104"/>
        <v>1560</v>
      </c>
      <c r="Y257" s="55">
        <v>8</v>
      </c>
      <c r="Z257" s="54">
        <v>4.0999999999999996</v>
      </c>
      <c r="AA257" s="55">
        <v>2.5</v>
      </c>
      <c r="AB257" s="55">
        <v>8</v>
      </c>
      <c r="AC257" s="55">
        <f t="shared" si="105"/>
        <v>22.6</v>
      </c>
      <c r="AD257" s="56">
        <f t="shared" si="100"/>
        <v>2037.6000000000001</v>
      </c>
      <c r="AE257" s="56">
        <f>ROUND(U257+Z257*($Q$3-1),0)*1.8</f>
        <v>943.2</v>
      </c>
      <c r="AF257" s="56">
        <f t="shared" ref="AF257" si="107">ROUND(V257+AA257*($Q$3-1),0)*1.3</f>
        <v>491.40000000000003</v>
      </c>
      <c r="AG257" s="56">
        <f t="shared" ref="AG257" si="108">ROUND(W257+AB257*($Q$3-1),0)*1.5</f>
        <v>1968</v>
      </c>
    </row>
    <row r="258" spans="1:33" ht="15.95" customHeight="1">
      <c r="A258" s="151" t="s">
        <v>199</v>
      </c>
      <c r="B258" s="46">
        <v>1</v>
      </c>
      <c r="C258" s="46" t="s">
        <v>199</v>
      </c>
      <c r="D258" s="46">
        <f>ROUND(T258+Y258*($Q$3-1),0)*2.5</f>
        <v>0</v>
      </c>
      <c r="E258" s="48">
        <f>S$3</f>
        <v>1833</v>
      </c>
      <c r="F258" s="46">
        <f>IF($S$4-AF258&lt;0,1,$S$4-AF258)</f>
        <v>1356</v>
      </c>
      <c r="G258" s="46">
        <f>IF(AE258-$S$5&lt;0,1,AE258-$S$5)</f>
        <v>1</v>
      </c>
      <c r="H258" s="49">
        <f>IF(D258-F258&lt;0,1,IF(E258-G258&lt;0,-1,IF(D258-F258*2&lt;0,2,IF(E258-G258*2&lt;0,-2,IF(D258-F258*3&lt;0,3,IF(E258-G258*3&lt;0,-3,IF(D258-F258*4&lt;0,4,IF(E258-G258*4&lt;0,-4,-9))))))))</f>
        <v>1</v>
      </c>
      <c r="I258" s="46">
        <f>E258-(ROUNDUP(D258/F258,0)-1)*G258</f>
        <v>1834</v>
      </c>
      <c r="J258" s="46"/>
      <c r="K258" s="46"/>
      <c r="L258" s="46"/>
      <c r="M258" s="46"/>
      <c r="N258" s="46"/>
      <c r="O258" s="46"/>
      <c r="P258" s="46"/>
      <c r="Q258" s="52"/>
      <c r="R258" s="52"/>
      <c r="S258" s="52"/>
      <c r="T258" s="52"/>
      <c r="U258" s="52"/>
      <c r="V258" s="53"/>
      <c r="W258" s="52"/>
      <c r="X258" s="52"/>
      <c r="Y258" s="54"/>
      <c r="Z258" s="54"/>
      <c r="AA258" s="54"/>
      <c r="AB258" s="54"/>
      <c r="AC258" s="54"/>
      <c r="AD258" s="56">
        <f t="shared" si="100"/>
        <v>0</v>
      </c>
      <c r="AE258" s="56">
        <f>ROUND(U258+Z258*($Q$3-1),0)*1</f>
        <v>0</v>
      </c>
      <c r="AF258" s="56">
        <f t="shared" ref="AF258:AF262" si="109">ROUND(V258+AA258*($Q$3-1),0)*1.5</f>
        <v>0</v>
      </c>
      <c r="AG258" s="56">
        <f t="shared" ref="AG258:AG264" si="110">ROUND(W258+AB258*($Q$3-1),0)*2.5</f>
        <v>0</v>
      </c>
    </row>
    <row r="259" spans="1:33">
      <c r="A259" s="152"/>
      <c r="B259" s="46">
        <v>2</v>
      </c>
      <c r="C259" s="46" t="s">
        <v>132</v>
      </c>
      <c r="D259" s="46">
        <f>ROUND(T259+Y259*($Q$3-1),0)*2.5</f>
        <v>2475</v>
      </c>
      <c r="E259" s="48">
        <f>T$3</f>
        <v>1797</v>
      </c>
      <c r="F259" s="46">
        <f>IF($T$4-AF259&lt;0,1,$T$4-AF259)</f>
        <v>815</v>
      </c>
      <c r="G259" s="46">
        <f>IF(AE259-$T$5&lt;0,1,AE259-$T$5)</f>
        <v>1</v>
      </c>
      <c r="H259" s="49">
        <f>IF(E259-G259&lt;0,-1,IF(D259-F259&lt;0,1,IF(E259-G259*2&lt;0,-2,IF(D259-F259*2&lt;0,2,IF(E259-G259*3&lt;0,-3,IF(D259-F259*3&lt;0,3,IF(E259-G259*4&lt;0,-4,-9)))))))</f>
        <v>-9</v>
      </c>
      <c r="I259" s="46">
        <f>E259-ROUNDUP(D259/F259,0)*G259</f>
        <v>1793</v>
      </c>
      <c r="J259" s="46"/>
      <c r="K259" s="46"/>
      <c r="L259" s="46"/>
      <c r="M259" s="46"/>
      <c r="N259" s="46"/>
      <c r="O259" s="46"/>
      <c r="P259" s="46"/>
      <c r="Q259" s="52" t="s">
        <v>219</v>
      </c>
      <c r="R259" s="52">
        <v>5</v>
      </c>
      <c r="S259" s="52">
        <v>164</v>
      </c>
      <c r="T259" s="52">
        <v>200</v>
      </c>
      <c r="U259" s="52">
        <v>120</v>
      </c>
      <c r="V259" s="53">
        <v>72</v>
      </c>
      <c r="W259" s="53">
        <v>300</v>
      </c>
      <c r="X259" s="53">
        <f t="shared" ref="X259:X265" si="111">W259+V259+U259+T259</f>
        <v>692</v>
      </c>
      <c r="Y259" s="54">
        <v>10</v>
      </c>
      <c r="Z259" s="54">
        <v>6</v>
      </c>
      <c r="AA259" s="55">
        <v>3.6</v>
      </c>
      <c r="AB259" s="55">
        <v>10</v>
      </c>
      <c r="AC259" s="54">
        <f t="shared" ref="AC259:AC262" si="112">AB259+AA259+Z259+Y259</f>
        <v>29.6</v>
      </c>
      <c r="AD259" s="56">
        <f t="shared" si="100"/>
        <v>2475</v>
      </c>
      <c r="AE259" s="56">
        <f t="shared" ref="AE259:AE263" si="113">ROUND(U259+Z259*($Q$3-1),0)*1</f>
        <v>594</v>
      </c>
      <c r="AF259" s="56">
        <f t="shared" si="109"/>
        <v>534</v>
      </c>
      <c r="AG259" s="56">
        <f t="shared" si="110"/>
        <v>2725</v>
      </c>
    </row>
    <row r="260" spans="1:33">
      <c r="A260" s="152"/>
      <c r="B260" s="46">
        <v>3</v>
      </c>
      <c r="C260" s="46" t="s">
        <v>68</v>
      </c>
      <c r="D260" s="46">
        <f t="shared" ref="D260:D263" si="114">ROUND(T260+Y260*($Q$3-1),0)*2.5</f>
        <v>2772.5</v>
      </c>
      <c r="E260" s="48">
        <f>U$3</f>
        <v>1361</v>
      </c>
      <c r="F260" s="46">
        <f>IF($U$4-AF260&lt;0,1,$U$4-AF260)</f>
        <v>752</v>
      </c>
      <c r="G260" s="46">
        <f>IF(AE260-$U$5&lt;0,1,AE260-$U$5)</f>
        <v>1</v>
      </c>
      <c r="H260" s="49">
        <f>IF(D260-F260&lt;0,1,IF(E260-G260&lt;0,-1,IF(D260-F260*2&lt;0,2,IF(E260-G260*2&lt;0,-2,IF(D260-F260*3&lt;0,3,IF(E260-G260*3&lt;0,-3,IF(D260-F260*4&lt;0,4,IF(E260-G260*4&lt;0,-4,-9))))))))</f>
        <v>4</v>
      </c>
      <c r="I260" s="46">
        <f>E260-(ROUNDUP(D260/F260,0)-1)*G260</f>
        <v>1358</v>
      </c>
      <c r="J260" s="46"/>
      <c r="K260" s="46"/>
      <c r="L260" s="46"/>
      <c r="M260" s="46"/>
      <c r="N260" s="46"/>
      <c r="O260" s="46"/>
      <c r="P260" s="46"/>
      <c r="Q260" s="52" t="s">
        <v>220</v>
      </c>
      <c r="R260" s="52">
        <v>6</v>
      </c>
      <c r="S260" s="52">
        <v>196</v>
      </c>
      <c r="T260" s="52">
        <v>240</v>
      </c>
      <c r="U260" s="52">
        <v>102</v>
      </c>
      <c r="V260" s="52">
        <v>92</v>
      </c>
      <c r="W260" s="52">
        <v>420</v>
      </c>
      <c r="X260" s="52">
        <f t="shared" si="111"/>
        <v>854</v>
      </c>
      <c r="Y260" s="54">
        <v>11</v>
      </c>
      <c r="Z260" s="54">
        <v>5.0999999999999996</v>
      </c>
      <c r="AA260" s="54">
        <v>4.0999999999999996</v>
      </c>
      <c r="AB260" s="54">
        <v>15</v>
      </c>
      <c r="AC260" s="54">
        <f t="shared" si="112"/>
        <v>35.200000000000003</v>
      </c>
      <c r="AD260" s="56">
        <f t="shared" si="100"/>
        <v>2772.5</v>
      </c>
      <c r="AE260" s="56">
        <f t="shared" si="113"/>
        <v>505</v>
      </c>
      <c r="AF260" s="56">
        <f>ROUND(V260+AA260*($Q$3-1),0)*1.5</f>
        <v>624</v>
      </c>
      <c r="AG260" s="56">
        <f t="shared" si="110"/>
        <v>4012.5</v>
      </c>
    </row>
    <row r="261" spans="1:33">
      <c r="A261" s="152"/>
      <c r="B261" s="46">
        <v>4</v>
      </c>
      <c r="C261" s="46" t="s">
        <v>48</v>
      </c>
      <c r="D261" s="46">
        <f t="shared" si="114"/>
        <v>1880</v>
      </c>
      <c r="E261" s="48">
        <f>V$3</f>
        <v>1521</v>
      </c>
      <c r="F261" s="46">
        <f>IF($V$4-AF261&lt;0,1,$V$4-AF261)</f>
        <v>738</v>
      </c>
      <c r="G261" s="46">
        <f>IF(AE261-$V$5&lt;0,1,AE261-$V$5)</f>
        <v>1</v>
      </c>
      <c r="H261" s="49">
        <f>IF(E261-G261&lt;0,-1,IF(D261-F261&lt;0,1,IF(E261-G261*2&lt;0,-2,IF(D261-F261*2&lt;0,2,IF(E261-G261*3&lt;0,-3,IF(D261-F261*3&lt;0,3,IF(E261-G261*4&lt;0,-4,-9)))))))</f>
        <v>3</v>
      </c>
      <c r="I261" s="46">
        <f>E261-ROUNDUP(D261/F261,0)*G261</f>
        <v>1518</v>
      </c>
      <c r="J261" s="46"/>
      <c r="K261" s="46"/>
      <c r="L261" s="46"/>
      <c r="M261" s="46"/>
      <c r="N261" s="46"/>
      <c r="O261" s="46"/>
      <c r="P261" s="46"/>
      <c r="Q261" s="52" t="s">
        <v>207</v>
      </c>
      <c r="R261" s="52">
        <v>5</v>
      </c>
      <c r="S261" s="52">
        <v>120</v>
      </c>
      <c r="T261" s="53">
        <v>120</v>
      </c>
      <c r="U261" s="53">
        <v>72</v>
      </c>
      <c r="V261" s="53">
        <v>49</v>
      </c>
      <c r="W261" s="53">
        <v>105</v>
      </c>
      <c r="X261" s="53">
        <f t="shared" si="111"/>
        <v>346</v>
      </c>
      <c r="Y261" s="54">
        <v>8</v>
      </c>
      <c r="Z261" s="54">
        <v>4.8</v>
      </c>
      <c r="AA261" s="54">
        <v>3.3</v>
      </c>
      <c r="AB261" s="54">
        <v>7</v>
      </c>
      <c r="AC261" s="54">
        <f t="shared" si="112"/>
        <v>23.1</v>
      </c>
      <c r="AD261" s="56">
        <f t="shared" si="100"/>
        <v>1880</v>
      </c>
      <c r="AE261" s="56">
        <f t="shared" si="113"/>
        <v>451</v>
      </c>
      <c r="AF261" s="56">
        <f t="shared" si="109"/>
        <v>465</v>
      </c>
      <c r="AG261" s="56">
        <f t="shared" si="110"/>
        <v>1645</v>
      </c>
    </row>
    <row r="262" spans="1:33">
      <c r="A262" s="152"/>
      <c r="B262" s="46">
        <v>5</v>
      </c>
      <c r="C262" s="46" t="s">
        <v>255</v>
      </c>
      <c r="D262" s="46">
        <f t="shared" si="114"/>
        <v>2330</v>
      </c>
      <c r="E262" s="48">
        <f>W$3</f>
        <v>1719</v>
      </c>
      <c r="F262" s="46">
        <f>IF($W$4-AF262&lt;0,1,$W$4-AF262)</f>
        <v>1142.5</v>
      </c>
      <c r="G262" s="46">
        <f>IF(AE262-$W$5&lt;0,1,AE262-$W$5)</f>
        <v>611</v>
      </c>
      <c r="H262" s="49">
        <f>IF(D262-F262&lt;0,1,IF(E262-G262&lt;0,-1,IF(D262-F262*2&lt;0,2,IF(E262-G262*2&lt;0,-2,IF(D262-F262*3&lt;0,3,IF(E262-G262*3&lt;0,-3,IF(D262-F262*4&lt;0,4,IF(E262-G262*4&lt;0,-4,-9))))))))</f>
        <v>3</v>
      </c>
      <c r="I262" s="46">
        <f>E262-(ROUNDUP(D262/F262,0)-1)*G262</f>
        <v>497</v>
      </c>
      <c r="J262" s="46"/>
      <c r="K262" s="46"/>
      <c r="L262" s="46"/>
      <c r="M262" s="46"/>
      <c r="N262" s="46"/>
      <c r="O262" s="46"/>
      <c r="P262" s="46"/>
      <c r="Q262" s="52" t="s">
        <v>208</v>
      </c>
      <c r="R262" s="52">
        <v>5</v>
      </c>
      <c r="S262" s="52">
        <v>180</v>
      </c>
      <c r="T262" s="52">
        <v>300</v>
      </c>
      <c r="U262" s="52">
        <v>200</v>
      </c>
      <c r="V262" s="52">
        <v>1</v>
      </c>
      <c r="W262" s="52">
        <v>360</v>
      </c>
      <c r="X262" s="52">
        <f t="shared" si="111"/>
        <v>861</v>
      </c>
      <c r="Y262" s="54">
        <v>8</v>
      </c>
      <c r="Z262" s="54">
        <v>9.0832999999999995</v>
      </c>
      <c r="AA262" s="54"/>
      <c r="AB262" s="54">
        <v>15</v>
      </c>
      <c r="AC262" s="54">
        <f t="shared" si="112"/>
        <v>32.083300000000001</v>
      </c>
      <c r="AD262" s="56">
        <f t="shared" si="100"/>
        <v>2330</v>
      </c>
      <c r="AE262" s="56">
        <f t="shared" si="113"/>
        <v>918</v>
      </c>
      <c r="AF262" s="56">
        <f t="shared" si="109"/>
        <v>1.5</v>
      </c>
      <c r="AG262" s="56">
        <f t="shared" si="110"/>
        <v>3862.5</v>
      </c>
    </row>
    <row r="263" spans="1:33">
      <c r="A263" s="152"/>
      <c r="B263" s="46">
        <v>6</v>
      </c>
      <c r="C263" s="46" t="s">
        <v>256</v>
      </c>
      <c r="D263" s="46">
        <f t="shared" si="114"/>
        <v>2675</v>
      </c>
      <c r="E263" s="48">
        <f>X$3</f>
        <v>1430</v>
      </c>
      <c r="F263" s="46">
        <f>IF($X$4-AF263&lt;0,1,$X$4-AF263)</f>
        <v>326.5</v>
      </c>
      <c r="G263" s="46">
        <f>IF(AE263-$X$5&lt;0,1,AE263-$X$5)</f>
        <v>1</v>
      </c>
      <c r="H263" s="49">
        <f>IF(E263-G263&lt;0,-1,IF(D263-F263&lt;0,1,IF(E263-G263*2&lt;0,-2,IF(D263-F263*2&lt;0,2,IF(E263-G263*3&lt;0,-3,IF(D263-F263*3&lt;0,3,IF(E263-G263*4&lt;0,-4,-9)))))))</f>
        <v>-9</v>
      </c>
      <c r="I263" s="46">
        <f>E263-ROUNDUP(D263/F263,0)*G263</f>
        <v>1421</v>
      </c>
      <c r="J263" s="46"/>
      <c r="K263" s="46"/>
      <c r="L263" s="46"/>
      <c r="M263" s="46"/>
      <c r="N263" s="46"/>
      <c r="O263" s="46"/>
      <c r="P263" s="46"/>
      <c r="Q263" s="52" t="s">
        <v>215</v>
      </c>
      <c r="R263" s="52">
        <v>6</v>
      </c>
      <c r="S263" s="52">
        <v>204</v>
      </c>
      <c r="T263" s="53">
        <v>280</v>
      </c>
      <c r="U263" s="52">
        <v>150</v>
      </c>
      <c r="V263" s="52">
        <v>160</v>
      </c>
      <c r="W263" s="53">
        <v>500</v>
      </c>
      <c r="X263" s="53">
        <f t="shared" si="111"/>
        <v>1090</v>
      </c>
      <c r="Y263" s="55">
        <v>10</v>
      </c>
      <c r="Z263" s="54">
        <v>4.5</v>
      </c>
      <c r="AA263" s="54">
        <v>3.5</v>
      </c>
      <c r="AB263" s="55">
        <v>15</v>
      </c>
      <c r="AC263" s="55">
        <v>33</v>
      </c>
      <c r="AD263" s="57">
        <f t="shared" si="100"/>
        <v>2675</v>
      </c>
      <c r="AE263" s="56">
        <f t="shared" si="113"/>
        <v>506</v>
      </c>
      <c r="AF263" s="56">
        <f>ROUND(V263+AA263*($Q$3-1),0)*1.5</f>
        <v>655.5</v>
      </c>
      <c r="AG263" s="56">
        <f t="shared" si="110"/>
        <v>4212.5</v>
      </c>
    </row>
    <row r="264" spans="1:33">
      <c r="A264" s="152"/>
      <c r="B264" s="46">
        <v>7</v>
      </c>
      <c r="C264" s="46" t="s">
        <v>257</v>
      </c>
      <c r="D264" s="46">
        <f>ROUND(T264+Y264*($Q$3-1),0)*2.5</f>
        <v>2375</v>
      </c>
      <c r="E264" s="48">
        <f>Y$3</f>
        <v>1719</v>
      </c>
      <c r="F264" s="46">
        <f>IF($Y$4-AF264&lt;0,1,$Y$4-AF264)</f>
        <v>673</v>
      </c>
      <c r="G264" s="46">
        <f>IF(AE264-$Y$5&lt;0,1,AE264-$Y$5)</f>
        <v>551</v>
      </c>
      <c r="H264" s="49">
        <f>IF(D264-F264&lt;0,1,IF(E264-G264&lt;0,-1,IF(D264-F264*2&lt;0,2,IF(E264-G264*2&lt;0,-2,IF(D264-F264*3&lt;0,3,IF(E264-G264*3&lt;0,-3,IF(D264-F264*4&lt;0,4,IF(E264-G264*4&lt;0,-4,-9))))))))</f>
        <v>4</v>
      </c>
      <c r="I264" s="46">
        <f>E264-(ROUNDUP(D264/F264,0)-1)*G264</f>
        <v>66</v>
      </c>
      <c r="J264" s="46"/>
      <c r="K264" s="46"/>
      <c r="L264" s="46"/>
      <c r="M264" s="46"/>
      <c r="N264" s="46"/>
      <c r="O264" s="46"/>
      <c r="P264" s="46"/>
      <c r="Q264" s="52" t="s">
        <v>223</v>
      </c>
      <c r="R264" s="52">
        <v>5</v>
      </c>
      <c r="S264" s="52">
        <v>152</v>
      </c>
      <c r="T264" s="52">
        <v>160</v>
      </c>
      <c r="U264" s="52">
        <v>180</v>
      </c>
      <c r="V264" s="52">
        <v>70</v>
      </c>
      <c r="W264" s="53">
        <v>300</v>
      </c>
      <c r="X264" s="53">
        <f t="shared" si="111"/>
        <v>710</v>
      </c>
      <c r="Y264" s="54">
        <v>10</v>
      </c>
      <c r="Z264" s="54">
        <v>8.5814000000000004</v>
      </c>
      <c r="AA264" s="54">
        <v>3.0867</v>
      </c>
      <c r="AB264" s="55">
        <v>8</v>
      </c>
      <c r="AC264" s="54">
        <f t="shared" ref="AC264:AC265" si="115">AB264+AA264+Z264+Y264</f>
        <v>29.668100000000003</v>
      </c>
      <c r="AD264" s="56">
        <f t="shared" si="100"/>
        <v>2375</v>
      </c>
      <c r="AE264" s="56">
        <f>ROUND(U264+Z264*($Q$3-1),0)*1</f>
        <v>858</v>
      </c>
      <c r="AF264" s="56">
        <f t="shared" ref="AF264" si="116">ROUND(V264+AA264*($Q$3-1),0)*1.5</f>
        <v>471</v>
      </c>
      <c r="AG264" s="56">
        <f t="shared" si="110"/>
        <v>2330</v>
      </c>
    </row>
    <row r="265" spans="1:33">
      <c r="A265" s="153"/>
      <c r="B265" s="46">
        <v>8</v>
      </c>
      <c r="C265" s="46" t="s">
        <v>307</v>
      </c>
      <c r="D265" s="46">
        <f>ROUND(T265+Y265*($Q$3-1),0)*2.5</f>
        <v>2227.5</v>
      </c>
      <c r="E265" s="48">
        <f>Z$3</f>
        <v>1430</v>
      </c>
      <c r="F265" s="46">
        <f>IF($Z$4-AF265&lt;0,1,$Z$4-AF265)</f>
        <v>461.5</v>
      </c>
      <c r="G265" s="46">
        <f>IF(AE265-$Z$5&lt;0,1,AE265-$Z$5)</f>
        <v>1</v>
      </c>
      <c r="H265" s="49">
        <f>IF(E265-G265&lt;0,-1,IF(D265-F265&lt;0,1,IF(E265-G265*2&lt;0,-2,IF(D265-F265*2&lt;0,2,IF(E265-G265*3&lt;0,-3,IF(D265-F265*3&lt;0,3,IF(E265-G265*4&lt;0,-4,-9)))))))</f>
        <v>-9</v>
      </c>
      <c r="I265" s="46">
        <f>E265-ROUNDUP(D265/F265,0)*G265</f>
        <v>1425</v>
      </c>
      <c r="J265" s="46"/>
      <c r="K265" s="46"/>
      <c r="L265" s="46"/>
      <c r="M265" s="46"/>
      <c r="N265" s="46"/>
      <c r="O265" s="46"/>
      <c r="P265" s="46"/>
      <c r="Q265" s="52" t="s">
        <v>224</v>
      </c>
      <c r="R265" s="52">
        <v>5</v>
      </c>
      <c r="S265" s="52">
        <v>164</v>
      </c>
      <c r="T265" s="52">
        <v>180</v>
      </c>
      <c r="U265" s="52">
        <v>118</v>
      </c>
      <c r="V265" s="53">
        <v>70</v>
      </c>
      <c r="W265" s="53">
        <v>330</v>
      </c>
      <c r="X265" s="53">
        <f t="shared" si="111"/>
        <v>698</v>
      </c>
      <c r="Y265" s="55">
        <v>9</v>
      </c>
      <c r="Z265" s="54">
        <v>5.9</v>
      </c>
      <c r="AA265" s="55">
        <v>3.5</v>
      </c>
      <c r="AB265" s="55">
        <v>11</v>
      </c>
      <c r="AC265" s="55">
        <f t="shared" si="115"/>
        <v>29.4</v>
      </c>
      <c r="AD265" s="56">
        <f t="shared" si="100"/>
        <v>2227.5</v>
      </c>
      <c r="AE265" s="56">
        <f>ROUND(U265+Z265*($Q$3-1),0)*1</f>
        <v>584</v>
      </c>
      <c r="AF265" s="56">
        <f t="shared" ref="AF265" si="117">ROUND(V265+AA265*($Q$3-1),0)*1.5</f>
        <v>520.5</v>
      </c>
      <c r="AG265" s="56">
        <f t="shared" ref="AG265" si="118">ROUND(W265+AB265*($Q$3-1),0)*2.5</f>
        <v>2997.5</v>
      </c>
    </row>
    <row r="266" spans="1:33" ht="15.95" customHeight="1">
      <c r="A266" s="151" t="s">
        <v>308</v>
      </c>
      <c r="B266" s="46">
        <v>1</v>
      </c>
      <c r="C266" s="46" t="s">
        <v>308</v>
      </c>
      <c r="D266" s="46">
        <f>ROUND(T266+Y266*($Q$3-1),0)*1.5</f>
        <v>0</v>
      </c>
      <c r="E266" s="48">
        <f>S$3</f>
        <v>1833</v>
      </c>
      <c r="F266" s="46">
        <f>IF($S$4-AF266&lt;0,1,$S$4-AF266)</f>
        <v>1356</v>
      </c>
      <c r="G266" s="46">
        <f>IF(AE266-$S$5&lt;0,1,AE266-$S$5)</f>
        <v>1</v>
      </c>
      <c r="H266" s="49">
        <f>IF(D266-F266&lt;0,1,IF(E266-G266&lt;0,-1,IF(D266-F266*2&lt;0,2,IF(E266-G266*2&lt;0,-2,IF(D266-F266*3&lt;0,3,IF(E266-G266*3&lt;0,-3,IF(D266-F266*4&lt;0,4,IF(E266-G266*4&lt;0,-4,-9))))))))</f>
        <v>1</v>
      </c>
      <c r="I266" s="46">
        <f>E266-(ROUNDUP(D266/F266,0)-1)*G266</f>
        <v>1834</v>
      </c>
      <c r="J266" s="46"/>
      <c r="K266" s="46"/>
      <c r="L266" s="46"/>
      <c r="M266" s="46"/>
      <c r="N266" s="46"/>
      <c r="O266" s="46"/>
      <c r="P266" s="46"/>
      <c r="Q266" s="52"/>
      <c r="R266" s="52"/>
      <c r="S266" s="52"/>
      <c r="T266" s="52"/>
      <c r="U266" s="52"/>
      <c r="V266" s="53"/>
      <c r="W266" s="52"/>
      <c r="X266" s="52"/>
      <c r="Y266" s="54"/>
      <c r="Z266" s="54"/>
      <c r="AA266" s="54"/>
      <c r="AB266" s="54"/>
      <c r="AC266" s="54"/>
      <c r="AD266" s="56">
        <f t="shared" si="100"/>
        <v>0</v>
      </c>
      <c r="AE266" s="56">
        <f t="shared" ref="AE266:AE272" si="119">ROUND(U266+Z266*($Q$3-1),0)*2.2</f>
        <v>0</v>
      </c>
      <c r="AF266" s="56">
        <f t="shared" ref="AF266:AF272" si="120">ROUND(V266+AA266*($Q$3-1),0)*1.2</f>
        <v>0</v>
      </c>
      <c r="AG266" s="56">
        <f t="shared" ref="AG266:AG272" si="121">ROUND(W266+AB266*($Q$3-1),0)*1.5</f>
        <v>0</v>
      </c>
    </row>
    <row r="267" spans="1:33">
      <c r="A267" s="152"/>
      <c r="B267" s="46">
        <v>2</v>
      </c>
      <c r="C267" s="46" t="s">
        <v>309</v>
      </c>
      <c r="D267" s="46">
        <f t="shared" ref="D267:D271" si="122">ROUND(T267+Y267*($Q$3-1),0)*1.5</f>
        <v>1188</v>
      </c>
      <c r="E267" s="48">
        <f>T$3</f>
        <v>1797</v>
      </c>
      <c r="F267" s="46">
        <f>IF($T$4-AF267&lt;0,1,$T$4-AF267)</f>
        <v>1040.5999999999999</v>
      </c>
      <c r="G267" s="46">
        <f>IF(AE267-$T$5&lt;0,1,AE267-$T$5)</f>
        <v>1039.2000000000003</v>
      </c>
      <c r="H267" s="49">
        <f>IF(E267-G267&lt;0,-1,IF(D267-F267&lt;0,1,IF(E267-G267*2&lt;0,-2,IF(D267-F267*2&lt;0,2,IF(E267-G267*3&lt;0,-3,IF(D267-F267*3&lt;0,3,IF(E267-G267*4&lt;0,-4,-9)))))))</f>
        <v>-2</v>
      </c>
      <c r="I267" s="46">
        <f>E267-ROUNDUP(D267/F267,0)*G267</f>
        <v>-281.40000000000055</v>
      </c>
      <c r="J267" s="46"/>
      <c r="K267" s="46"/>
      <c r="L267" s="46"/>
      <c r="M267" s="46"/>
      <c r="N267" s="46"/>
      <c r="O267" s="46"/>
      <c r="P267" s="46"/>
      <c r="Q267" s="52" t="s">
        <v>221</v>
      </c>
      <c r="R267" s="52">
        <v>6</v>
      </c>
      <c r="S267" s="52">
        <v>156</v>
      </c>
      <c r="T267" s="52">
        <v>160</v>
      </c>
      <c r="U267" s="52">
        <v>190</v>
      </c>
      <c r="V267" s="53">
        <v>52</v>
      </c>
      <c r="W267" s="53">
        <v>300</v>
      </c>
      <c r="X267" s="53">
        <f t="shared" ref="X267:X271" si="123">W267+V267+U267+T267</f>
        <v>702</v>
      </c>
      <c r="Y267" s="54">
        <v>8</v>
      </c>
      <c r="Z267" s="54">
        <v>9.5</v>
      </c>
      <c r="AA267" s="55">
        <v>2.6</v>
      </c>
      <c r="AB267" s="55">
        <v>8</v>
      </c>
      <c r="AC267" s="54">
        <f t="shared" ref="AC267:AC271" si="124">AB267+AA267+Z267+Y267</f>
        <v>28.1</v>
      </c>
      <c r="AD267" s="56">
        <f t="shared" si="100"/>
        <v>1188</v>
      </c>
      <c r="AE267" s="56">
        <f t="shared" si="119"/>
        <v>2070.2000000000003</v>
      </c>
      <c r="AF267" s="56">
        <f t="shared" si="120"/>
        <v>308.39999999999998</v>
      </c>
      <c r="AG267" s="56">
        <f t="shared" si="121"/>
        <v>1398</v>
      </c>
    </row>
    <row r="268" spans="1:33">
      <c r="A268" s="152"/>
      <c r="B268" s="46">
        <v>3</v>
      </c>
      <c r="C268" s="46" t="s">
        <v>310</v>
      </c>
      <c r="D268" s="46">
        <f t="shared" si="122"/>
        <v>1455</v>
      </c>
      <c r="E268" s="48">
        <f>U$3</f>
        <v>1361</v>
      </c>
      <c r="F268" s="46">
        <f>IF($U$4-AF268&lt;0,1,$U$4-AF268)</f>
        <v>616.4</v>
      </c>
      <c r="G268" s="46">
        <f>IF(AE268-$U$5&lt;0,1,AE268-$U$5)</f>
        <v>491.40000000000009</v>
      </c>
      <c r="H268" s="49">
        <f>IF(D268-F268&lt;0,1,IF(E268-G268&lt;0,-1,IF(D268-F268*2&lt;0,2,IF(E268-G268*2&lt;0,-2,IF(D268-F268*3&lt;0,3,IF(E268-G268*3&lt;0,-3,IF(D268-F268*4&lt;0,4,IF(E268-G268*4&lt;0,-4,-9))))))))</f>
        <v>3</v>
      </c>
      <c r="I268" s="46">
        <f>E268-(ROUNDUP(D268/F268,0)-1)*G268</f>
        <v>378.19999999999982</v>
      </c>
      <c r="J268" s="46"/>
      <c r="K268" s="46"/>
      <c r="L268" s="46"/>
      <c r="M268" s="46"/>
      <c r="N268" s="46"/>
      <c r="O268" s="46"/>
      <c r="P268" s="46"/>
      <c r="Q268" s="52" t="s">
        <v>218</v>
      </c>
      <c r="R268" s="52">
        <v>6</v>
      </c>
      <c r="S268" s="52">
        <v>180</v>
      </c>
      <c r="T268" s="52">
        <v>180</v>
      </c>
      <c r="U268" s="52">
        <v>100</v>
      </c>
      <c r="V268" s="52">
        <v>120</v>
      </c>
      <c r="W268" s="52">
        <v>360</v>
      </c>
      <c r="X268" s="52">
        <f t="shared" si="123"/>
        <v>760</v>
      </c>
      <c r="Y268" s="54">
        <v>10</v>
      </c>
      <c r="Z268" s="54">
        <v>4.5814000000000004</v>
      </c>
      <c r="AA268" s="54">
        <v>6.4884000000000004</v>
      </c>
      <c r="AB268" s="54">
        <v>11.9937</v>
      </c>
      <c r="AC268" s="54">
        <f t="shared" si="124"/>
        <v>33.063500000000005</v>
      </c>
      <c r="AD268" s="56">
        <f t="shared" si="100"/>
        <v>1455</v>
      </c>
      <c r="AE268" s="56">
        <f t="shared" si="119"/>
        <v>1016.4000000000001</v>
      </c>
      <c r="AF268" s="56">
        <f t="shared" si="120"/>
        <v>759.6</v>
      </c>
      <c r="AG268" s="56">
        <f t="shared" si="121"/>
        <v>1962</v>
      </c>
    </row>
    <row r="269" spans="1:33">
      <c r="A269" s="152"/>
      <c r="B269" s="46">
        <v>4</v>
      </c>
      <c r="C269" s="46" t="s">
        <v>261</v>
      </c>
      <c r="D269" s="46">
        <f t="shared" si="122"/>
        <v>1128</v>
      </c>
      <c r="E269" s="48">
        <f>V$3</f>
        <v>1521</v>
      </c>
      <c r="F269" s="46">
        <f>IF($V$4-AF269&lt;0,1,$V$4-AF269)</f>
        <v>819</v>
      </c>
      <c r="G269" s="46">
        <f>IF(AE269-$V$5&lt;0,1,AE269-$V$5)</f>
        <v>396.80000000000018</v>
      </c>
      <c r="H269" s="49">
        <f>IF(E269-G269&lt;0,-1,IF(D269-F269&lt;0,1,IF(E269-G269*2&lt;0,-2,IF(D269-F269*2&lt;0,2,IF(E269-G269*3&lt;0,-3,IF(D269-F269*3&lt;0,3,IF(E269-G269*4&lt;0,-4,-9)))))))</f>
        <v>2</v>
      </c>
      <c r="I269" s="46">
        <f>E269-ROUNDUP(D269/F269,0)*G269</f>
        <v>727.39999999999964</v>
      </c>
      <c r="J269" s="46"/>
      <c r="K269" s="46"/>
      <c r="L269" s="46"/>
      <c r="M269" s="46"/>
      <c r="N269" s="46"/>
      <c r="O269" s="46"/>
      <c r="P269" s="46"/>
      <c r="Q269" s="52" t="s">
        <v>208</v>
      </c>
      <c r="R269" s="52">
        <v>4</v>
      </c>
      <c r="S269" s="52">
        <v>116</v>
      </c>
      <c r="T269" s="53">
        <v>120</v>
      </c>
      <c r="U269" s="53">
        <v>88</v>
      </c>
      <c r="V269" s="53">
        <v>51</v>
      </c>
      <c r="W269" s="53">
        <v>75</v>
      </c>
      <c r="X269" s="53">
        <f t="shared" si="123"/>
        <v>334</v>
      </c>
      <c r="Y269" s="54">
        <v>8</v>
      </c>
      <c r="Z269" s="54">
        <v>5.9</v>
      </c>
      <c r="AA269" s="54">
        <v>3.4</v>
      </c>
      <c r="AB269" s="54">
        <v>5</v>
      </c>
      <c r="AC269" s="54">
        <f t="shared" si="124"/>
        <v>22.3</v>
      </c>
      <c r="AD269" s="56">
        <f t="shared" si="100"/>
        <v>1128</v>
      </c>
      <c r="AE269" s="56">
        <f t="shared" si="119"/>
        <v>1218.8000000000002</v>
      </c>
      <c r="AF269" s="56">
        <f t="shared" si="120"/>
        <v>384</v>
      </c>
      <c r="AG269" s="56">
        <f t="shared" si="121"/>
        <v>705</v>
      </c>
    </row>
    <row r="270" spans="1:33">
      <c r="A270" s="152"/>
      <c r="B270" s="46">
        <v>5</v>
      </c>
      <c r="C270" s="46" t="s">
        <v>262</v>
      </c>
      <c r="D270" s="46">
        <f t="shared" si="122"/>
        <v>1872</v>
      </c>
      <c r="E270" s="48">
        <f>W$3</f>
        <v>1719</v>
      </c>
      <c r="F270" s="46">
        <f>IF($W$4-AF270&lt;0,1,$W$4-AF270)</f>
        <v>727.6</v>
      </c>
      <c r="G270" s="46">
        <f>IF(AE270-$W$5&lt;0,1,AE270-$W$5)</f>
        <v>1017.4000000000001</v>
      </c>
      <c r="H270" s="49">
        <f>IF(D270-F270&lt;0,1,IF(E270-G270&lt;0,-1,IF(D270-F270*2&lt;0,2,IF(E270-G270*2&lt;0,-2,IF(D270-F270*3&lt;0,3,IF(E270-G270*3&lt;0,-3,IF(D270-F270*4&lt;0,4,IF(E270-G270*4&lt;0,-4,-9))))))))</f>
        <v>-2</v>
      </c>
      <c r="I270" s="46">
        <f>E270-(ROUNDUP(D270/F270,0)-1)*G270</f>
        <v>-315.80000000000018</v>
      </c>
      <c r="J270" s="46"/>
      <c r="K270" s="46"/>
      <c r="L270" s="46"/>
      <c r="M270" s="46"/>
      <c r="N270" s="46"/>
      <c r="O270" s="46"/>
      <c r="P270" s="46"/>
      <c r="Q270" s="52" t="s">
        <v>207</v>
      </c>
      <c r="R270" s="52">
        <v>5</v>
      </c>
      <c r="S270" s="52">
        <v>164</v>
      </c>
      <c r="T270" s="52">
        <v>300</v>
      </c>
      <c r="U270" s="52">
        <v>120</v>
      </c>
      <c r="V270" s="52">
        <v>70</v>
      </c>
      <c r="W270" s="52">
        <v>200</v>
      </c>
      <c r="X270" s="52">
        <f t="shared" si="123"/>
        <v>690</v>
      </c>
      <c r="Y270" s="54">
        <v>12</v>
      </c>
      <c r="Z270" s="54">
        <v>6.1</v>
      </c>
      <c r="AA270" s="54">
        <v>3.5</v>
      </c>
      <c r="AB270" s="54">
        <v>8</v>
      </c>
      <c r="AC270" s="54">
        <f t="shared" si="124"/>
        <v>29.6</v>
      </c>
      <c r="AD270" s="56">
        <f t="shared" si="100"/>
        <v>1872</v>
      </c>
      <c r="AE270" s="56">
        <f t="shared" si="119"/>
        <v>1324.4</v>
      </c>
      <c r="AF270" s="56">
        <f>ROUND(V270+AA270*($Q$3-1),0)*1.2</f>
        <v>416.4</v>
      </c>
      <c r="AG270" s="56">
        <f t="shared" si="121"/>
        <v>1248</v>
      </c>
    </row>
    <row r="271" spans="1:33">
      <c r="A271" s="152"/>
      <c r="B271" s="46">
        <v>6</v>
      </c>
      <c r="C271" s="46" t="s">
        <v>263</v>
      </c>
      <c r="D271" s="46">
        <f t="shared" si="122"/>
        <v>1173</v>
      </c>
      <c r="E271" s="48">
        <f>X$3</f>
        <v>1430</v>
      </c>
      <c r="F271" s="46">
        <f>IF($X$4-AF271&lt;0,1,$X$4-AF271)</f>
        <v>494.8</v>
      </c>
      <c r="G271" s="46">
        <f>IF(AE271-$X$5&lt;0,1,AE271-$X$5)</f>
        <v>209.40000000000009</v>
      </c>
      <c r="H271" s="49">
        <f>IF(E271-G271&lt;0,-1,IF(D271-F271&lt;0,1,IF(E271-G271*2&lt;0,-2,IF(D271-F271*2&lt;0,2,IF(E271-G271*3&lt;0,-3,IF(D271-F271*3&lt;0,3,IF(E271-G271*4&lt;0,-4,-9)))))))</f>
        <v>3</v>
      </c>
      <c r="I271" s="46">
        <f>E271-ROUNDUP(D271/F271,0)*G271</f>
        <v>801.79999999999973</v>
      </c>
      <c r="J271" s="46"/>
      <c r="K271" s="46"/>
      <c r="L271" s="46"/>
      <c r="M271" s="46"/>
      <c r="N271" s="46"/>
      <c r="O271" s="46"/>
      <c r="P271" s="46"/>
      <c r="Q271" s="52" t="s">
        <v>214</v>
      </c>
      <c r="R271" s="52">
        <v>6</v>
      </c>
      <c r="S271" s="52">
        <v>164</v>
      </c>
      <c r="T271" s="53">
        <v>150</v>
      </c>
      <c r="U271" s="52">
        <v>96</v>
      </c>
      <c r="V271" s="52">
        <v>82</v>
      </c>
      <c r="W271" s="53">
        <v>480</v>
      </c>
      <c r="X271" s="53">
        <f t="shared" si="123"/>
        <v>808</v>
      </c>
      <c r="Y271" s="55">
        <v>8</v>
      </c>
      <c r="Z271" s="54">
        <v>4.5</v>
      </c>
      <c r="AA271" s="54">
        <v>4.0968</v>
      </c>
      <c r="AB271" s="55">
        <v>12</v>
      </c>
      <c r="AC271" s="55">
        <f t="shared" si="124"/>
        <v>28.596800000000002</v>
      </c>
      <c r="AD271" s="57">
        <f t="shared" si="100"/>
        <v>1173</v>
      </c>
      <c r="AE271" s="56">
        <f t="shared" si="119"/>
        <v>994.40000000000009</v>
      </c>
      <c r="AF271" s="56">
        <f t="shared" si="120"/>
        <v>487.2</v>
      </c>
      <c r="AG271" s="56">
        <f t="shared" si="121"/>
        <v>2142</v>
      </c>
    </row>
    <row r="272" spans="1:33">
      <c r="A272" s="152"/>
      <c r="B272" s="46">
        <v>7</v>
      </c>
      <c r="C272" s="46" t="s">
        <v>264</v>
      </c>
      <c r="D272" s="46">
        <f>ROUND(T272+Y272*($Q$3-1),0)*1.5</f>
        <v>0</v>
      </c>
      <c r="E272" s="48">
        <f>Y$3</f>
        <v>1719</v>
      </c>
      <c r="F272" s="46">
        <f>IF($Y$4-AF272&lt;0,1,$Y$4-AF272)</f>
        <v>1144</v>
      </c>
      <c r="G272" s="46">
        <f>IF(AE272-$Y$5&lt;0,1,AE272-$Y$5)</f>
        <v>1</v>
      </c>
      <c r="H272" s="49">
        <f>IF(D272-F272&lt;0,1,IF(E272-G272&lt;0,-1,IF(D272-F272*2&lt;0,2,IF(E272-G272*2&lt;0,-2,IF(D272-F272*3&lt;0,3,IF(E272-G272*3&lt;0,-3,IF(D272-F272*4&lt;0,4,IF(E272-G272*4&lt;0,-4,-9))))))))</f>
        <v>1</v>
      </c>
      <c r="I272" s="46">
        <f>E272-(ROUNDUP(D272/F272,0)-1)*G272</f>
        <v>1720</v>
      </c>
      <c r="J272" s="46"/>
      <c r="K272" s="46"/>
      <c r="L272" s="46"/>
      <c r="M272" s="46"/>
      <c r="N272" s="46"/>
      <c r="O272" s="46"/>
      <c r="P272" s="46"/>
      <c r="Q272" s="52"/>
      <c r="R272" s="52"/>
      <c r="S272" s="52"/>
      <c r="T272" s="52"/>
      <c r="U272" s="52"/>
      <c r="V272" s="52"/>
      <c r="W272" s="53"/>
      <c r="X272" s="53"/>
      <c r="Y272" s="54"/>
      <c r="Z272" s="54"/>
      <c r="AA272" s="54"/>
      <c r="AB272" s="55"/>
      <c r="AC272" s="54"/>
      <c r="AD272" s="56">
        <f t="shared" si="100"/>
        <v>0</v>
      </c>
      <c r="AE272" s="56">
        <f t="shared" si="119"/>
        <v>0</v>
      </c>
      <c r="AF272" s="56">
        <f t="shared" si="120"/>
        <v>0</v>
      </c>
      <c r="AG272" s="56">
        <f t="shared" si="121"/>
        <v>0</v>
      </c>
    </row>
    <row r="273" spans="1:33">
      <c r="A273" s="153"/>
      <c r="B273" s="46">
        <v>8</v>
      </c>
      <c r="C273" s="46" t="s">
        <v>266</v>
      </c>
      <c r="D273" s="46">
        <f>ROUND(T273+Y273*($Q$3-1),0)*1.5</f>
        <v>1485</v>
      </c>
      <c r="E273" s="48">
        <f>Z$3</f>
        <v>1430</v>
      </c>
      <c r="F273" s="46">
        <f>IF($Z$4-AF273&lt;0,1,$Z$4-AF273)</f>
        <v>684.40000000000009</v>
      </c>
      <c r="G273" s="46">
        <f>IF(AE273-$Z$5&lt;0,1,AE273-$Z$5)</f>
        <v>695.60000000000014</v>
      </c>
      <c r="H273" s="49">
        <f>IF(E273-G273&lt;0,-1,IF(D273-F273&lt;0,1,IF(E273-G273*2&lt;0,-2,IF(D273-F273*2&lt;0,2,IF(E273-G273*3&lt;0,-3,IF(D273-F273*3&lt;0,3,IF(E273-G273*4&lt;0,-4,-9)))))))</f>
        <v>-3</v>
      </c>
      <c r="I273" s="46">
        <f>E273-ROUNDUP(D273/F273,0)*G273</f>
        <v>-656.80000000000018</v>
      </c>
      <c r="J273" s="46"/>
      <c r="K273" s="46"/>
      <c r="L273" s="46"/>
      <c r="M273" s="46"/>
      <c r="N273" s="46"/>
      <c r="O273" s="46"/>
      <c r="P273" s="46"/>
      <c r="Q273" s="52" t="s">
        <v>208</v>
      </c>
      <c r="R273" s="52">
        <v>5</v>
      </c>
      <c r="S273" s="52">
        <v>164</v>
      </c>
      <c r="T273" s="52">
        <v>200</v>
      </c>
      <c r="U273" s="52">
        <v>136</v>
      </c>
      <c r="V273" s="53">
        <v>50</v>
      </c>
      <c r="W273" s="53">
        <v>360</v>
      </c>
      <c r="X273" s="53">
        <v>746</v>
      </c>
      <c r="Y273" s="54">
        <v>10</v>
      </c>
      <c r="Z273" s="54">
        <v>6.8</v>
      </c>
      <c r="AA273" s="55">
        <v>2.5</v>
      </c>
      <c r="AB273" s="55">
        <v>10</v>
      </c>
      <c r="AC273" s="54">
        <v>29.3</v>
      </c>
      <c r="AD273" s="56">
        <f t="shared" si="100"/>
        <v>1485</v>
      </c>
      <c r="AE273" s="56">
        <f t="shared" ref="AE273" si="125">ROUND(U273+Z273*($Q$3-1),0)*2.2</f>
        <v>1480.6000000000001</v>
      </c>
      <c r="AF273" s="56">
        <f t="shared" ref="AF273" si="126">ROUND(V273+AA273*($Q$3-1),0)*1.2</f>
        <v>297.59999999999997</v>
      </c>
      <c r="AG273" s="56">
        <f t="shared" ref="AG273" si="127">ROUND(W273+AB273*($Q$3-1),0)*1.5</f>
        <v>1725</v>
      </c>
    </row>
    <row r="274" spans="1:33" ht="15.95" customHeight="1">
      <c r="A274" s="151" t="s">
        <v>265</v>
      </c>
      <c r="B274" s="46">
        <v>1</v>
      </c>
      <c r="C274" s="46" t="s">
        <v>265</v>
      </c>
      <c r="D274" s="46">
        <f>ROUND(T274+Y274*($Q$3-1),0)*1.2</f>
        <v>0</v>
      </c>
      <c r="E274" s="48">
        <f>S$3</f>
        <v>1833</v>
      </c>
      <c r="F274" s="46">
        <f>IF($S$4-AF274&lt;0,1,$S$4-AF274)</f>
        <v>1356</v>
      </c>
      <c r="G274" s="46">
        <f>IF(AE274-$S$5&lt;0,1,AE274-$S$5)</f>
        <v>1</v>
      </c>
      <c r="H274" s="49">
        <f>IF(D274-F274&lt;0,1,IF(E274-G274&lt;0,-1,IF(D274-F274*2&lt;0,2,IF(E274-G274*2&lt;0,-2,IF(D274-F274*3&lt;0,3,IF(E274-G274*3&lt;0,-3,IF(D274-F274*4&lt;0,4,IF(E274-G274*4&lt;0,-4,-9))))))))</f>
        <v>1</v>
      </c>
      <c r="I274" s="46">
        <f>E274-(ROUNDUP(D274/F274,0)-1)*G274</f>
        <v>1834</v>
      </c>
      <c r="J274" s="46"/>
      <c r="K274" s="46"/>
      <c r="L274" s="46"/>
      <c r="M274" s="46"/>
      <c r="N274" s="46"/>
      <c r="O274" s="46"/>
      <c r="P274" s="46"/>
      <c r="Q274" s="52"/>
      <c r="R274" s="52"/>
      <c r="S274" s="52"/>
      <c r="T274" s="52"/>
      <c r="U274" s="52"/>
      <c r="V274" s="53"/>
      <c r="W274" s="52"/>
      <c r="X274" s="52"/>
      <c r="Y274" s="54"/>
      <c r="Z274" s="54"/>
      <c r="AA274" s="54"/>
      <c r="AB274" s="54"/>
      <c r="AC274" s="54"/>
      <c r="AD274" s="56">
        <f t="shared" si="100"/>
        <v>0</v>
      </c>
      <c r="AE274" s="56">
        <f>ROUND(U274+Z274*($Q$3-1),0)*2.5</f>
        <v>0</v>
      </c>
      <c r="AF274" s="56">
        <f t="shared" ref="AF274:AG280" si="128">ROUND(V274+AA274*($Q$3-1),0)*1.5</f>
        <v>0</v>
      </c>
      <c r="AG274" s="56">
        <f t="shared" si="128"/>
        <v>0</v>
      </c>
    </row>
    <row r="275" spans="1:33">
      <c r="A275" s="152"/>
      <c r="B275" s="46">
        <v>2</v>
      </c>
      <c r="C275" s="46" t="s">
        <v>266</v>
      </c>
      <c r="D275" s="46">
        <f t="shared" ref="D275:D281" si="129">ROUND(T275+Y275*($Q$3-1),0)*1.2</f>
        <v>1188</v>
      </c>
      <c r="E275" s="48">
        <f>T$3</f>
        <v>1797</v>
      </c>
      <c r="F275" s="46">
        <f>IF($T$4-AF275&lt;0,1,$T$4-AF275)</f>
        <v>1076.2</v>
      </c>
      <c r="G275" s="46">
        <f>IF(AE275-$T$5&lt;0,1,AE275-$T$5)</f>
        <v>651.5</v>
      </c>
      <c r="H275" s="49">
        <f>IF(E275-G275&lt;0,-1,IF(D275-F275&lt;0,1,IF(E275-G275*2&lt;0,-2,IF(D275-F275*2&lt;0,2,IF(E275-G275*3&lt;0,-3,IF(D275-F275*3&lt;0,3,IF(E275-G275*4&lt;0,-4,-9)))))))</f>
        <v>2</v>
      </c>
      <c r="I275" s="46">
        <f>E275-ROUNDUP(D275/F275,0)*G275</f>
        <v>494</v>
      </c>
      <c r="J275" s="46"/>
      <c r="K275" s="46"/>
      <c r="L275" s="46"/>
      <c r="M275" s="46"/>
      <c r="N275" s="46"/>
      <c r="O275" s="46"/>
      <c r="P275" s="46"/>
      <c r="Q275" s="52" t="s">
        <v>208</v>
      </c>
      <c r="R275" s="52">
        <v>5</v>
      </c>
      <c r="S275" s="52">
        <v>164</v>
      </c>
      <c r="T275" s="52">
        <v>200</v>
      </c>
      <c r="U275" s="52">
        <v>136</v>
      </c>
      <c r="V275" s="53">
        <v>50</v>
      </c>
      <c r="W275" s="53">
        <v>360</v>
      </c>
      <c r="X275" s="53">
        <v>746</v>
      </c>
      <c r="Y275" s="54">
        <v>10</v>
      </c>
      <c r="Z275" s="54">
        <v>6.8</v>
      </c>
      <c r="AA275" s="55">
        <v>2.5</v>
      </c>
      <c r="AB275" s="55">
        <v>10</v>
      </c>
      <c r="AC275" s="54">
        <v>29.3</v>
      </c>
      <c r="AD275" s="56">
        <f t="shared" si="100"/>
        <v>1188</v>
      </c>
      <c r="AE275" s="56">
        <f>ROUND(U275+Z275*($Q$3-1),0)*2.5</f>
        <v>1682.5</v>
      </c>
      <c r="AF275" s="56">
        <f>ROUND(V275+AA275*($Q$3-1),0)*1.1</f>
        <v>272.8</v>
      </c>
      <c r="AG275" s="56">
        <f t="shared" si="128"/>
        <v>1725</v>
      </c>
    </row>
    <row r="276" spans="1:33">
      <c r="A276" s="152"/>
      <c r="B276" s="46">
        <v>3</v>
      </c>
      <c r="C276" s="46" t="s">
        <v>267</v>
      </c>
      <c r="D276" s="46">
        <f t="shared" si="129"/>
        <v>594</v>
      </c>
      <c r="E276" s="48">
        <f>U$3</f>
        <v>1361</v>
      </c>
      <c r="F276" s="46">
        <f>IF($U$4-AF276&lt;0,1,$U$4-AF276)</f>
        <v>767.69999999999993</v>
      </c>
      <c r="G276" s="46">
        <f>IF(AE276-$U$5&lt;0,1,AE276-$U$5)</f>
        <v>232.5</v>
      </c>
      <c r="H276" s="49">
        <f>IF(D276-F276&lt;0,1,IF(E276-G276&lt;0,-1,IF(D276-F276*2&lt;0,2,IF(E276-G276*2&lt;0,-2,IF(D276-F276*3&lt;0,3,IF(E276-G276*3&lt;0,-3,IF(D276-F276*4&lt;0,4,IF(E276-G276*4&lt;0,-4,-9))))))))</f>
        <v>1</v>
      </c>
      <c r="I276" s="46">
        <f>E276-(ROUNDUP(D276/F276,0)-1)*G276</f>
        <v>1361</v>
      </c>
      <c r="J276" s="46"/>
      <c r="K276" s="46"/>
      <c r="L276" s="46"/>
      <c r="M276" s="46"/>
      <c r="N276" s="46"/>
      <c r="O276" s="46"/>
      <c r="P276" s="46"/>
      <c r="Q276" s="52" t="s">
        <v>208</v>
      </c>
      <c r="R276" s="52">
        <v>5</v>
      </c>
      <c r="S276" s="52">
        <v>112</v>
      </c>
      <c r="T276" s="52">
        <v>100</v>
      </c>
      <c r="U276" s="52">
        <v>60</v>
      </c>
      <c r="V276" s="52">
        <v>95</v>
      </c>
      <c r="W276" s="52">
        <v>150</v>
      </c>
      <c r="X276" s="52">
        <v>405</v>
      </c>
      <c r="Y276" s="54">
        <v>5</v>
      </c>
      <c r="Z276" s="54">
        <v>3.0769000000000002</v>
      </c>
      <c r="AA276" s="54">
        <v>5.7949000000000002</v>
      </c>
      <c r="AB276" s="54">
        <v>9</v>
      </c>
      <c r="AC276" s="54">
        <v>22.8718</v>
      </c>
      <c r="AD276" s="56">
        <f t="shared" si="100"/>
        <v>594</v>
      </c>
      <c r="AE276" s="56">
        <f t="shared" ref="AE276:AE279" si="130">ROUND(U276+Z276*($Q$3-1),0)*2.5</f>
        <v>757.5</v>
      </c>
      <c r="AF276" s="56">
        <f>ROUND(V276+AA276*($Q$3-1),0)*1.1</f>
        <v>608.30000000000007</v>
      </c>
      <c r="AG276" s="56">
        <f t="shared" si="128"/>
        <v>1291.5</v>
      </c>
    </row>
    <row r="277" spans="1:33">
      <c r="A277" s="152"/>
      <c r="B277" s="46">
        <v>4</v>
      </c>
      <c r="C277" s="46" t="s">
        <v>268</v>
      </c>
      <c r="D277" s="46">
        <f t="shared" si="129"/>
        <v>920.4</v>
      </c>
      <c r="E277" s="48">
        <f>V$3</f>
        <v>1521</v>
      </c>
      <c r="F277" s="46">
        <f>IF($V$4-AF277&lt;0,1,$V$4-AF277)</f>
        <v>961</v>
      </c>
      <c r="G277" s="46">
        <f>IF(AE277-$V$5&lt;0,1,AE277-$V$5)</f>
        <v>493</v>
      </c>
      <c r="H277" s="49">
        <f>IF(E277-G277&lt;0,-1,IF(D277-F277&lt;0,1,IF(E277-G277*2&lt;0,-2,IF(D277-F277*2&lt;0,2,IF(E277-G277*3&lt;0,-3,IF(D277-F277*3&lt;0,3,IF(E277-G277*4&lt;0,-4,-9)))))))</f>
        <v>1</v>
      </c>
      <c r="I277" s="46">
        <f>E277-ROUNDUP(D277/F277,0)*G277</f>
        <v>1028</v>
      </c>
      <c r="J277" s="46"/>
      <c r="K277" s="46"/>
      <c r="L277" s="46"/>
      <c r="M277" s="46"/>
      <c r="N277" s="46"/>
      <c r="O277" s="46"/>
      <c r="P277" s="46"/>
      <c r="Q277" s="52" t="s">
        <v>209</v>
      </c>
      <c r="R277" s="52">
        <v>5</v>
      </c>
      <c r="S277" s="52">
        <v>124</v>
      </c>
      <c r="T277" s="53">
        <v>135</v>
      </c>
      <c r="U277" s="53">
        <v>84</v>
      </c>
      <c r="V277" s="53">
        <v>39</v>
      </c>
      <c r="W277" s="53">
        <v>120</v>
      </c>
      <c r="X277" s="53">
        <v>378</v>
      </c>
      <c r="Y277" s="54">
        <v>8</v>
      </c>
      <c r="Z277" s="54">
        <v>5.5918000000000001</v>
      </c>
      <c r="AA277" s="54">
        <v>2.2856999999999998</v>
      </c>
      <c r="AB277" s="54">
        <v>8</v>
      </c>
      <c r="AC277" s="54">
        <v>23.877500000000001</v>
      </c>
      <c r="AD277" s="56">
        <f t="shared" si="100"/>
        <v>920.4</v>
      </c>
      <c r="AE277" s="56">
        <f t="shared" si="130"/>
        <v>1315</v>
      </c>
      <c r="AF277" s="56">
        <f t="shared" ref="AF277:AF279" si="131">ROUND(V277+AA277*($Q$3-1),0)*1.1</f>
        <v>242.00000000000003</v>
      </c>
      <c r="AG277" s="56">
        <f t="shared" si="128"/>
        <v>1128</v>
      </c>
    </row>
    <row r="278" spans="1:33">
      <c r="A278" s="152"/>
      <c r="B278" s="46">
        <v>5</v>
      </c>
      <c r="C278" s="46" t="s">
        <v>311</v>
      </c>
      <c r="D278" s="46">
        <f t="shared" si="129"/>
        <v>1358.3999999999999</v>
      </c>
      <c r="E278" s="48">
        <f>W$3</f>
        <v>1719</v>
      </c>
      <c r="F278" s="46">
        <f>IF($W$4-AF278&lt;0,1,$W$4-AF278)</f>
        <v>728.2</v>
      </c>
      <c r="G278" s="46">
        <f>IF(AE278-$W$5&lt;0,1,AE278-$W$5)</f>
        <v>1003</v>
      </c>
      <c r="H278" s="49">
        <f>IF(D278-F278&lt;0,1,IF(E278-G278&lt;0,-1,IF(D278-F278*2&lt;0,2,IF(E278-G278*2&lt;0,-2,IF(D278-F278*3&lt;0,3,IF(E278-G278*3&lt;0,-3,IF(D278-F278*4&lt;0,4,IF(E278-G278*4&lt;0,-4,-9))))))))</f>
        <v>2</v>
      </c>
      <c r="I278" s="46">
        <f>E278-(ROUNDUP(D278/F278,0)-1)*G278</f>
        <v>716</v>
      </c>
      <c r="J278" s="46"/>
      <c r="K278" s="46"/>
      <c r="L278" s="46"/>
      <c r="M278" s="46"/>
      <c r="N278" s="46"/>
      <c r="O278" s="46"/>
      <c r="P278" s="46"/>
      <c r="Q278" s="52" t="s">
        <v>209</v>
      </c>
      <c r="R278" s="52">
        <v>6</v>
      </c>
      <c r="S278" s="52">
        <v>176</v>
      </c>
      <c r="T278" s="52">
        <v>500</v>
      </c>
      <c r="U278" s="52">
        <v>200</v>
      </c>
      <c r="V278" s="52">
        <v>180</v>
      </c>
      <c r="W278" s="52">
        <v>680</v>
      </c>
      <c r="X278" s="52">
        <v>1560</v>
      </c>
      <c r="Y278" s="54">
        <v>8</v>
      </c>
      <c r="Z278" s="54">
        <v>4.0999999999999996</v>
      </c>
      <c r="AA278" s="54">
        <v>2.5</v>
      </c>
      <c r="AB278" s="54">
        <v>8</v>
      </c>
      <c r="AC278" s="54">
        <v>22.6</v>
      </c>
      <c r="AD278" s="56">
        <f t="shared" si="100"/>
        <v>1358.3999999999999</v>
      </c>
      <c r="AE278" s="56">
        <f t="shared" si="130"/>
        <v>1310</v>
      </c>
      <c r="AF278" s="56">
        <f t="shared" si="131"/>
        <v>415.8</v>
      </c>
      <c r="AG278" s="56">
        <f t="shared" si="128"/>
        <v>1968</v>
      </c>
    </row>
    <row r="279" spans="1:33">
      <c r="A279" s="152"/>
      <c r="B279" s="46">
        <v>6</v>
      </c>
      <c r="C279" s="46" t="s">
        <v>250</v>
      </c>
      <c r="D279" s="46">
        <f t="shared" si="129"/>
        <v>974.4</v>
      </c>
      <c r="E279" s="48">
        <f>X$3</f>
        <v>1430</v>
      </c>
      <c r="F279" s="46">
        <f>IF($X$4-AF279&lt;0,1,$X$4-AF279)</f>
        <v>648.70000000000005</v>
      </c>
      <c r="G279" s="46">
        <f>IF(AE279-$X$5&lt;0,1,AE279-$X$5)</f>
        <v>1215</v>
      </c>
      <c r="H279" s="49">
        <f>IF(E279-G279&lt;0,-1,IF(D279-F279&lt;0,1,IF(E279-G279*2&lt;0,-2,IF(D279-F279*2&lt;0,2,IF(E279-G279*3&lt;0,-3,IF(D279-F279*3&lt;0,3,IF(E279-G279*4&lt;0,-4,-9)))))))</f>
        <v>-2</v>
      </c>
      <c r="I279" s="46">
        <f>E279-ROUNDUP(D279/F279,0)*G279</f>
        <v>-1000</v>
      </c>
      <c r="J279" s="46"/>
      <c r="K279" s="46"/>
      <c r="L279" s="46"/>
      <c r="M279" s="46"/>
      <c r="N279" s="46"/>
      <c r="O279" s="46"/>
      <c r="P279" s="46"/>
      <c r="Q279" s="52" t="s">
        <v>210</v>
      </c>
      <c r="R279" s="52">
        <v>6</v>
      </c>
      <c r="S279" s="52">
        <v>172</v>
      </c>
      <c r="T279" s="53">
        <v>180</v>
      </c>
      <c r="U279" s="52">
        <v>180</v>
      </c>
      <c r="V279" s="52">
        <v>60</v>
      </c>
      <c r="W279" s="53">
        <v>300</v>
      </c>
      <c r="X279" s="53">
        <v>720</v>
      </c>
      <c r="Y279" s="55">
        <v>8</v>
      </c>
      <c r="Z279" s="54">
        <v>7.8461999999999996</v>
      </c>
      <c r="AA279" s="54">
        <v>3.0769000000000002</v>
      </c>
      <c r="AB279" s="55">
        <v>12</v>
      </c>
      <c r="AC279" s="55">
        <v>30.923099999999998</v>
      </c>
      <c r="AD279" s="57">
        <f t="shared" si="100"/>
        <v>974.4</v>
      </c>
      <c r="AE279" s="56">
        <f t="shared" si="130"/>
        <v>2000</v>
      </c>
      <c r="AF279" s="56">
        <f t="shared" si="131"/>
        <v>333.3</v>
      </c>
      <c r="AG279" s="56">
        <f t="shared" si="128"/>
        <v>1872</v>
      </c>
    </row>
    <row r="280" spans="1:33">
      <c r="A280" s="152"/>
      <c r="B280" s="46">
        <v>7</v>
      </c>
      <c r="C280" s="46" t="s">
        <v>248</v>
      </c>
      <c r="D280" s="46">
        <f t="shared" si="129"/>
        <v>831.6</v>
      </c>
      <c r="E280" s="48">
        <f>Y$3</f>
        <v>1719</v>
      </c>
      <c r="F280" s="46">
        <f>IF($Y$4-AF280&lt;0,1,$Y$4-AF280)</f>
        <v>277</v>
      </c>
      <c r="G280" s="46">
        <f>IF(AE280-$Y$5&lt;0,1,AE280-$Y$5)</f>
        <v>505.5</v>
      </c>
      <c r="H280" s="49">
        <f>IF(D280-F280&lt;0,1,IF(E280-G280&lt;0,-1,IF(D280-F280*2&lt;0,2,IF(E280-G280*2&lt;0,-2,IF(D280-F280*3&lt;0,3,IF(E280-G280*3&lt;0,-3,IF(D280-F280*4&lt;0,4,IF(E280-G280*4&lt;0,-4,-9))))))))</f>
        <v>4</v>
      </c>
      <c r="I280" s="46">
        <f>E280-(ROUNDUP(D280/F280,0)-1)*G280</f>
        <v>202.5</v>
      </c>
      <c r="J280" s="46"/>
      <c r="K280" s="46"/>
      <c r="L280" s="46"/>
      <c r="M280" s="46"/>
      <c r="N280" s="46"/>
      <c r="O280" s="46"/>
      <c r="P280" s="46"/>
      <c r="Q280" s="52" t="s">
        <v>213</v>
      </c>
      <c r="R280" s="52">
        <v>6</v>
      </c>
      <c r="S280" s="52">
        <v>156</v>
      </c>
      <c r="T280" s="53">
        <v>140</v>
      </c>
      <c r="U280" s="52">
        <v>80</v>
      </c>
      <c r="V280" s="52">
        <v>120</v>
      </c>
      <c r="W280" s="53">
        <v>450</v>
      </c>
      <c r="X280" s="53">
        <v>790</v>
      </c>
      <c r="Y280" s="55">
        <v>7</v>
      </c>
      <c r="Z280" s="54">
        <v>3.1</v>
      </c>
      <c r="AA280" s="54">
        <v>5.8</v>
      </c>
      <c r="AB280" s="55">
        <v>11</v>
      </c>
      <c r="AC280" s="55">
        <v>26.900000000000002</v>
      </c>
      <c r="AD280" s="56">
        <f t="shared" si="100"/>
        <v>831.6</v>
      </c>
      <c r="AE280" s="56">
        <f>ROUND(U280+Z280*($Q$3-1),0)*2.5</f>
        <v>812.5</v>
      </c>
      <c r="AF280" s="56">
        <f t="shared" ref="AF280" si="132">ROUND(V280+AA280*($Q$3-1),0)*1.5</f>
        <v>867</v>
      </c>
      <c r="AG280" s="56">
        <f t="shared" si="128"/>
        <v>1978.5</v>
      </c>
    </row>
    <row r="281" spans="1:33">
      <c r="A281" s="153"/>
      <c r="B281" s="46">
        <v>8</v>
      </c>
      <c r="C281" s="46" t="s">
        <v>312</v>
      </c>
      <c r="D281" s="46">
        <f t="shared" si="129"/>
        <v>2181.6</v>
      </c>
      <c r="E281" s="48">
        <f>Z$3</f>
        <v>1430</v>
      </c>
      <c r="F281" s="46">
        <f>IF($Z$4-AF281&lt;0,1,$Z$4-AF281)</f>
        <v>340</v>
      </c>
      <c r="G281" s="46">
        <f>IF(AE281-$Z$5&lt;0,1,AE281-$Z$5)</f>
        <v>297.5</v>
      </c>
      <c r="H281" s="49">
        <f>IF(E281-G281&lt;0,-1,IF(D281-F281&lt;0,1,IF(E281-G281*2&lt;0,-2,IF(D281-F281*2&lt;0,2,IF(E281-G281*3&lt;0,-3,IF(D281-F281*3&lt;0,3,IF(E281-G281*4&lt;0,-4,-9)))))))</f>
        <v>-9</v>
      </c>
      <c r="I281" s="46">
        <f>E281-ROUNDUP(D281/F281,0)*G281</f>
        <v>-652.5</v>
      </c>
      <c r="J281" s="46"/>
      <c r="K281" s="46"/>
      <c r="L281" s="46"/>
      <c r="M281" s="46"/>
      <c r="N281" s="46"/>
      <c r="O281" s="46"/>
      <c r="P281" s="46"/>
      <c r="Q281" s="59" t="s">
        <v>313</v>
      </c>
      <c r="R281" s="59">
        <v>6</v>
      </c>
      <c r="S281" s="59">
        <v>184</v>
      </c>
      <c r="T281" s="59">
        <v>80</v>
      </c>
      <c r="U281" s="59">
        <v>30</v>
      </c>
      <c r="V281" s="59">
        <v>10</v>
      </c>
      <c r="W281" s="59">
        <v>50</v>
      </c>
      <c r="X281" s="59">
        <f t="shared" ref="X281" si="133">W281+V281+U281+T281</f>
        <v>170</v>
      </c>
      <c r="Y281" s="55">
        <v>22</v>
      </c>
      <c r="Z281" s="54">
        <v>5.0952000000000002</v>
      </c>
      <c r="AA281" s="55">
        <v>5.2857000000000003</v>
      </c>
      <c r="AB281" s="54">
        <v>8</v>
      </c>
      <c r="AC281" s="55">
        <f t="shared" ref="AC281" si="134">AB281+AA281+Z281+Y281</f>
        <v>40.380899999999997</v>
      </c>
      <c r="AD281" s="56">
        <f t="shared" si="100"/>
        <v>2181.6</v>
      </c>
      <c r="AE281" s="56">
        <f>ROUND(U281+Z281*($Q$3-1),0)*2.5</f>
        <v>1082.5</v>
      </c>
      <c r="AF281" s="56">
        <f t="shared" ref="AF281" si="135">ROUND(V281+AA281*($Q$3-1),0)*1.5</f>
        <v>642</v>
      </c>
      <c r="AG281" s="56">
        <f t="shared" ref="AG281" si="136">ROUND(W281+AB281*($Q$3-1),0)*1.5</f>
        <v>1023</v>
      </c>
    </row>
    <row r="282" spans="1:33" ht="15.95" customHeight="1">
      <c r="A282" s="151" t="s">
        <v>314</v>
      </c>
      <c r="B282" s="46">
        <v>1</v>
      </c>
      <c r="C282" s="46" t="s">
        <v>314</v>
      </c>
      <c r="D282" s="46">
        <f>ROUND(T282+Y282*($Q$3-1),0)*1.8</f>
        <v>0</v>
      </c>
      <c r="E282" s="48">
        <f>S$3</f>
        <v>1833</v>
      </c>
      <c r="F282" s="46">
        <f>IF($S$4-AF282&lt;0,1,$S$4-AF282)</f>
        <v>1356</v>
      </c>
      <c r="G282" s="46">
        <f>IF(AE282-$S$5&lt;0,1,AE282-$S$5)</f>
        <v>1</v>
      </c>
      <c r="H282" s="49">
        <f>IF(D282-F282&lt;0,1,IF(E282-G282&lt;0,-1,IF(D282-F282*2&lt;0,2,IF(E282-G282*2&lt;0,-2,IF(D282-F282*3&lt;0,3,IF(E282-G282*3&lt;0,-3,IF(D282-F282*4&lt;0,4,IF(E282-G282*4&lt;0,-4,-9))))))))</f>
        <v>1</v>
      </c>
      <c r="I282" s="46">
        <f>E282-(ROUNDUP(D282/F282,0)-1)*G282</f>
        <v>1834</v>
      </c>
      <c r="J282" s="46"/>
      <c r="K282" s="46"/>
      <c r="L282" s="46"/>
      <c r="M282" s="46"/>
      <c r="N282" s="46"/>
      <c r="O282" s="46"/>
      <c r="P282" s="46"/>
      <c r="Q282" s="52"/>
      <c r="R282" s="52"/>
      <c r="S282" s="52"/>
      <c r="T282" s="52"/>
      <c r="U282" s="52"/>
      <c r="V282" s="53"/>
      <c r="W282" s="52"/>
      <c r="X282" s="52"/>
      <c r="Y282" s="54"/>
      <c r="Z282" s="54"/>
      <c r="AA282" s="54"/>
      <c r="AB282" s="54"/>
      <c r="AC282" s="54"/>
      <c r="AD282" s="56">
        <f t="shared" si="100"/>
        <v>0</v>
      </c>
      <c r="AE282" s="56">
        <f>ROUND(U282+Z282*($Q$3-1),0)*1.6</f>
        <v>0</v>
      </c>
      <c r="AF282" s="56">
        <f t="shared" ref="AF282:AF286" si="137">ROUND(V282+AA282*($Q$3-1),0)*1.6</f>
        <v>0</v>
      </c>
      <c r="AG282" s="56">
        <f t="shared" ref="AG282:AG288" si="138">ROUND(W282+AB282*($Q$3-1),0)*1.8</f>
        <v>0</v>
      </c>
    </row>
    <row r="283" spans="1:33">
      <c r="A283" s="152"/>
      <c r="B283" s="46">
        <v>2</v>
      </c>
      <c r="C283" s="46" t="s">
        <v>315</v>
      </c>
      <c r="D283" s="46">
        <f t="shared" ref="D283:D289" si="139">ROUND(T283+Y283*($Q$3-1),0)*1.8</f>
        <v>1211.4000000000001</v>
      </c>
      <c r="E283" s="48">
        <f>T$3</f>
        <v>1797</v>
      </c>
      <c r="F283" s="46">
        <f>IF($T$4-AF283&lt;0,1,$T$4-AF283)</f>
        <v>928.2</v>
      </c>
      <c r="G283" s="46">
        <f>IF(AE283-$T$5&lt;0,1,AE283-$T$5)</f>
        <v>1</v>
      </c>
      <c r="H283" s="49">
        <f>IF(E283-G283&lt;0,-1,IF(D283-F283&lt;0,1,IF(E283-G283*2&lt;0,-2,IF(D283-F283*2&lt;0,2,IF(E283-G283*3&lt;0,-3,IF(D283-F283*3&lt;0,3,IF(E283-G283*4&lt;0,-4,-9)))))))</f>
        <v>2</v>
      </c>
      <c r="I283" s="46">
        <f>E283-ROUNDUP(D283/F283,0)*G283</f>
        <v>1795</v>
      </c>
      <c r="J283" s="46"/>
      <c r="K283" s="46"/>
      <c r="L283" s="46"/>
      <c r="M283" s="46"/>
      <c r="N283" s="46"/>
      <c r="O283" s="46"/>
      <c r="P283" s="46"/>
      <c r="Q283" s="52" t="s">
        <v>211</v>
      </c>
      <c r="R283" s="52">
        <v>4</v>
      </c>
      <c r="S283" s="52">
        <v>120</v>
      </c>
      <c r="T283" s="52">
        <v>120</v>
      </c>
      <c r="U283" s="52">
        <v>84</v>
      </c>
      <c r="V283" s="53">
        <v>42</v>
      </c>
      <c r="W283" s="53">
        <v>135</v>
      </c>
      <c r="X283" s="53">
        <v>381</v>
      </c>
      <c r="Y283" s="54">
        <v>7</v>
      </c>
      <c r="Z283" s="54">
        <v>5.6</v>
      </c>
      <c r="AA283" s="55">
        <v>2.8</v>
      </c>
      <c r="AB283" s="55">
        <v>8</v>
      </c>
      <c r="AC283" s="54">
        <v>23.4</v>
      </c>
      <c r="AD283" s="56">
        <f t="shared" si="100"/>
        <v>1211.4000000000001</v>
      </c>
      <c r="AE283" s="56">
        <f t="shared" ref="AE283:AE287" si="140">ROUND(U283+Z283*($Q$3-1),0)*1.6</f>
        <v>841.6</v>
      </c>
      <c r="AF283" s="56">
        <f t="shared" si="137"/>
        <v>420.8</v>
      </c>
      <c r="AG283" s="56">
        <f t="shared" si="138"/>
        <v>1380.6000000000001</v>
      </c>
    </row>
    <row r="284" spans="1:33">
      <c r="A284" s="152"/>
      <c r="B284" s="46">
        <v>3</v>
      </c>
      <c r="C284" s="46" t="s">
        <v>289</v>
      </c>
      <c r="D284" s="46">
        <f t="shared" si="139"/>
        <v>1353.6000000000001</v>
      </c>
      <c r="E284" s="48">
        <f>U$3</f>
        <v>1361</v>
      </c>
      <c r="F284" s="46">
        <f>IF($U$4-AF284&lt;0,1,$U$4-AF284)</f>
        <v>864</v>
      </c>
      <c r="G284" s="46">
        <f>IF(AE284-$U$5&lt;0,1,AE284-$U$5)</f>
        <v>361.40000000000009</v>
      </c>
      <c r="H284" s="49">
        <f>IF(D284-F284&lt;0,1,IF(E284-G284&lt;0,-1,IF(D284-F284*2&lt;0,2,IF(E284-G284*2&lt;0,-2,IF(D284-F284*3&lt;0,3,IF(E284-G284*3&lt;0,-3,IF(D284-F284*4&lt;0,4,IF(E284-G284*4&lt;0,-4,-9))))))))</f>
        <v>2</v>
      </c>
      <c r="I284" s="46">
        <f>E284-(ROUNDUP(D284/F284,0)-1)*G284</f>
        <v>999.59999999999991</v>
      </c>
      <c r="J284" s="46"/>
      <c r="K284" s="46"/>
      <c r="L284" s="46"/>
      <c r="M284" s="46"/>
      <c r="N284" s="46"/>
      <c r="O284" s="46"/>
      <c r="P284" s="46"/>
      <c r="Q284" s="52" t="s">
        <v>208</v>
      </c>
      <c r="R284" s="52">
        <v>4</v>
      </c>
      <c r="S284" s="52">
        <v>116</v>
      </c>
      <c r="T284" s="52">
        <v>120</v>
      </c>
      <c r="U284" s="52">
        <v>88</v>
      </c>
      <c r="V284" s="52">
        <v>51</v>
      </c>
      <c r="W284" s="52">
        <v>75</v>
      </c>
      <c r="X284" s="52">
        <v>334</v>
      </c>
      <c r="Y284" s="54">
        <v>8</v>
      </c>
      <c r="Z284" s="54">
        <v>5.9</v>
      </c>
      <c r="AA284" s="54">
        <v>3.4</v>
      </c>
      <c r="AB284" s="54">
        <v>5</v>
      </c>
      <c r="AC284" s="54">
        <v>22.3</v>
      </c>
      <c r="AD284" s="56">
        <f t="shared" si="100"/>
        <v>1353.6000000000001</v>
      </c>
      <c r="AE284" s="56">
        <f t="shared" si="140"/>
        <v>886.40000000000009</v>
      </c>
      <c r="AF284" s="56">
        <f>ROUND(V284+AA284*($Q$3-1),0)*1.6</f>
        <v>512</v>
      </c>
      <c r="AG284" s="56">
        <f t="shared" si="138"/>
        <v>846</v>
      </c>
    </row>
    <row r="285" spans="1:33">
      <c r="A285" s="152"/>
      <c r="B285" s="46">
        <v>4</v>
      </c>
      <c r="C285" s="46" t="s">
        <v>316</v>
      </c>
      <c r="D285" s="46">
        <f t="shared" si="139"/>
        <v>1353.6000000000001</v>
      </c>
      <c r="E285" s="48">
        <f>V$3</f>
        <v>1521</v>
      </c>
      <c r="F285" s="46">
        <f>IF($V$4-AF285&lt;0,1,$V$4-AF285)</f>
        <v>662.19999999999993</v>
      </c>
      <c r="G285" s="46">
        <f>IF(AE285-$V$5&lt;0,1,AE285-$V$5)</f>
        <v>1</v>
      </c>
      <c r="H285" s="49">
        <f>IF(E285-G285&lt;0,-1,IF(D285-F285&lt;0,1,IF(E285-G285*2&lt;0,-2,IF(D285-F285*2&lt;0,2,IF(E285-G285*3&lt;0,-3,IF(D285-F285*3&lt;0,3,IF(E285-G285*4&lt;0,-4,-9)))))))</f>
        <v>3</v>
      </c>
      <c r="I285" s="46">
        <f>E285-ROUNDUP(D285/F285,0)*G285</f>
        <v>1518</v>
      </c>
      <c r="J285" s="46"/>
      <c r="K285" s="46"/>
      <c r="L285" s="46"/>
      <c r="M285" s="46"/>
      <c r="N285" s="46"/>
      <c r="O285" s="46"/>
      <c r="P285" s="46"/>
      <c r="Q285" s="52" t="s">
        <v>212</v>
      </c>
      <c r="R285" s="52">
        <v>4</v>
      </c>
      <c r="S285" s="52">
        <v>112</v>
      </c>
      <c r="T285" s="53">
        <v>120</v>
      </c>
      <c r="U285" s="53">
        <v>63</v>
      </c>
      <c r="V285" s="53">
        <v>54</v>
      </c>
      <c r="W285" s="53">
        <v>90</v>
      </c>
      <c r="X285" s="53">
        <v>327</v>
      </c>
      <c r="Y285" s="54">
        <v>8</v>
      </c>
      <c r="Z285" s="54">
        <v>4.2</v>
      </c>
      <c r="AA285" s="54">
        <v>3.6</v>
      </c>
      <c r="AB285" s="54">
        <v>6</v>
      </c>
      <c r="AC285" s="54">
        <v>21.8</v>
      </c>
      <c r="AD285" s="56">
        <f t="shared" si="100"/>
        <v>1353.6000000000001</v>
      </c>
      <c r="AE285" s="56">
        <f t="shared" si="140"/>
        <v>632</v>
      </c>
      <c r="AF285" s="56">
        <f t="shared" si="137"/>
        <v>540.80000000000007</v>
      </c>
      <c r="AG285" s="56">
        <f t="shared" si="138"/>
        <v>1015.2</v>
      </c>
    </row>
    <row r="286" spans="1:33">
      <c r="A286" s="152"/>
      <c r="B286" s="46">
        <v>5</v>
      </c>
      <c r="C286" s="46" t="s">
        <v>249</v>
      </c>
      <c r="D286" s="46">
        <f t="shared" si="139"/>
        <v>1535.4</v>
      </c>
      <c r="E286" s="48">
        <f>W$3</f>
        <v>1719</v>
      </c>
      <c r="F286" s="46">
        <f>IF($W$4-AF286&lt;0,1,$W$4-AF286)</f>
        <v>552</v>
      </c>
      <c r="G286" s="46">
        <f>IF(AE286-$W$5&lt;0,1,AE286-$W$5)</f>
        <v>678.6</v>
      </c>
      <c r="H286" s="49">
        <f>IF(D286-F286&lt;0,1,IF(E286-G286&lt;0,-1,IF(D286-F286*2&lt;0,2,IF(E286-G286*2&lt;0,-2,IF(D286-F286*3&lt;0,3,IF(E286-G286*3&lt;0,-3,IF(D286-F286*4&lt;0,4,IF(E286-G286*4&lt;0,-4,-9))))))))</f>
        <v>3</v>
      </c>
      <c r="I286" s="46">
        <f>E286-(ROUNDUP(D286/F286,0)-1)*G286</f>
        <v>361.79999999999995</v>
      </c>
      <c r="J286" s="46"/>
      <c r="K286" s="46"/>
      <c r="L286" s="46"/>
      <c r="M286" s="46"/>
      <c r="N286" s="46"/>
      <c r="O286" s="46"/>
      <c r="P286" s="46"/>
      <c r="Q286" s="52" t="s">
        <v>222</v>
      </c>
      <c r="R286" s="52">
        <v>6</v>
      </c>
      <c r="S286" s="52">
        <v>156</v>
      </c>
      <c r="T286" s="52">
        <v>300</v>
      </c>
      <c r="U286" s="52">
        <v>118</v>
      </c>
      <c r="V286" s="52">
        <v>70</v>
      </c>
      <c r="W286" s="52">
        <v>380</v>
      </c>
      <c r="X286" s="52">
        <v>868</v>
      </c>
      <c r="Y286" s="54">
        <v>7</v>
      </c>
      <c r="Z286" s="54">
        <v>6.3</v>
      </c>
      <c r="AA286" s="54">
        <v>3.8</v>
      </c>
      <c r="AB286" s="54">
        <v>12</v>
      </c>
      <c r="AC286" s="54">
        <v>29.1</v>
      </c>
      <c r="AD286" s="56">
        <f t="shared" si="100"/>
        <v>1535.4</v>
      </c>
      <c r="AE286" s="56">
        <f t="shared" si="140"/>
        <v>985.6</v>
      </c>
      <c r="AF286" s="56">
        <f t="shared" si="137"/>
        <v>592</v>
      </c>
      <c r="AG286" s="56">
        <f t="shared" si="138"/>
        <v>2390.4</v>
      </c>
    </row>
    <row r="287" spans="1:33">
      <c r="A287" s="152"/>
      <c r="B287" s="46">
        <v>6</v>
      </c>
      <c r="C287" s="46" t="s">
        <v>248</v>
      </c>
      <c r="D287" s="46">
        <f t="shared" si="139"/>
        <v>1247.4000000000001</v>
      </c>
      <c r="E287" s="48">
        <f>X$3</f>
        <v>1430</v>
      </c>
      <c r="F287" s="46">
        <f>IF($X$4-AF287&lt;0,1,$X$4-AF287)</f>
        <v>57.199999999999932</v>
      </c>
      <c r="G287" s="46">
        <f>IF(AE287-$X$5&lt;0,1,AE287-$X$5)</f>
        <v>1</v>
      </c>
      <c r="H287" s="49">
        <f>IF(E287-G287&lt;0,-1,IF(D287-F287&lt;0,1,IF(E287-G287*2&lt;0,-2,IF(D287-F287*2&lt;0,2,IF(E287-G287*3&lt;0,-3,IF(D287-F287*3&lt;0,3,IF(E287-G287*4&lt;0,-4,-9)))))))</f>
        <v>-9</v>
      </c>
      <c r="I287" s="46">
        <f>E287-ROUNDUP(D287/F287,0)*G287</f>
        <v>1408</v>
      </c>
      <c r="J287" s="46"/>
      <c r="K287" s="46"/>
      <c r="L287" s="46"/>
      <c r="M287" s="46"/>
      <c r="N287" s="46"/>
      <c r="O287" s="46"/>
      <c r="P287" s="46"/>
      <c r="Q287" s="52" t="s">
        <v>213</v>
      </c>
      <c r="R287" s="52">
        <v>6</v>
      </c>
      <c r="S287" s="52">
        <v>156</v>
      </c>
      <c r="T287" s="53">
        <v>140</v>
      </c>
      <c r="U287" s="52">
        <v>80</v>
      </c>
      <c r="V287" s="52">
        <v>120</v>
      </c>
      <c r="W287" s="53">
        <v>450</v>
      </c>
      <c r="X287" s="53">
        <v>790</v>
      </c>
      <c r="Y287" s="55">
        <v>7</v>
      </c>
      <c r="Z287" s="54">
        <v>3.1</v>
      </c>
      <c r="AA287" s="54">
        <v>5.8</v>
      </c>
      <c r="AB287" s="55">
        <v>11</v>
      </c>
      <c r="AC287" s="55">
        <v>26.900000000000002</v>
      </c>
      <c r="AD287" s="57">
        <f t="shared" si="100"/>
        <v>1247.4000000000001</v>
      </c>
      <c r="AE287" s="56">
        <f t="shared" si="140"/>
        <v>520</v>
      </c>
      <c r="AF287" s="56">
        <f>ROUND(V287+AA287*($Q$3-1),0)*1.6</f>
        <v>924.80000000000007</v>
      </c>
      <c r="AG287" s="56">
        <f t="shared" si="138"/>
        <v>2374.2000000000003</v>
      </c>
    </row>
    <row r="288" spans="1:33">
      <c r="A288" s="152"/>
      <c r="B288" s="46">
        <v>7</v>
      </c>
      <c r="C288" s="46" t="s">
        <v>317</v>
      </c>
      <c r="D288" s="46">
        <f t="shared" si="139"/>
        <v>1440</v>
      </c>
      <c r="E288" s="48">
        <f>Y$3</f>
        <v>1719</v>
      </c>
      <c r="F288" s="46">
        <f>IF($Y$4-AF288&lt;0,1,$Y$4-AF288)</f>
        <v>838.4</v>
      </c>
      <c r="G288" s="46">
        <f>IF(AE288-$Y$5&lt;0,1,AE288-$Y$5)</f>
        <v>605</v>
      </c>
      <c r="H288" s="49">
        <f>IF(D288-F288&lt;0,1,IF(E288-G288&lt;0,-1,IF(D288-F288*2&lt;0,2,IF(E288-G288*2&lt;0,-2,IF(D288-F288*3&lt;0,3,IF(E288-G288*3&lt;0,-3,IF(D288-F288*4&lt;0,4,IF(E288-G288*4&lt;0,-4,-9))))))))</f>
        <v>2</v>
      </c>
      <c r="I288" s="46">
        <f>E288-(ROUNDUP(D288/F288,0)-1)*G288</f>
        <v>1114</v>
      </c>
      <c r="J288" s="46"/>
      <c r="K288" s="46"/>
      <c r="L288" s="46"/>
      <c r="M288" s="46"/>
      <c r="N288" s="46"/>
      <c r="O288" s="46"/>
      <c r="P288" s="46"/>
      <c r="Q288" s="52" t="s">
        <v>214</v>
      </c>
      <c r="R288" s="52">
        <v>5</v>
      </c>
      <c r="S288" s="52">
        <v>176</v>
      </c>
      <c r="T288" s="52">
        <v>10</v>
      </c>
      <c r="U288" s="52">
        <v>10</v>
      </c>
      <c r="V288" s="52">
        <v>10</v>
      </c>
      <c r="W288" s="53">
        <v>0</v>
      </c>
      <c r="X288" s="53">
        <v>30</v>
      </c>
      <c r="Y288" s="54">
        <v>10</v>
      </c>
      <c r="Z288" s="54">
        <v>7.0909000000000004</v>
      </c>
      <c r="AA288" s="54">
        <v>2.2955000000000001</v>
      </c>
      <c r="AB288" s="55">
        <v>21</v>
      </c>
      <c r="AC288" s="54">
        <v>40.386400000000002</v>
      </c>
      <c r="AD288" s="56">
        <f t="shared" si="100"/>
        <v>1440</v>
      </c>
      <c r="AE288" s="56">
        <f>ROUND(U288+Z288*($Q$3-1),0)*1.6</f>
        <v>912</v>
      </c>
      <c r="AF288" s="56">
        <f t="shared" ref="AF288" si="141">ROUND(V288+AA288*($Q$3-1),0)*1.6</f>
        <v>305.60000000000002</v>
      </c>
      <c r="AG288" s="56">
        <f t="shared" si="138"/>
        <v>2986.2000000000003</v>
      </c>
    </row>
    <row r="289" spans="1:33">
      <c r="A289" s="153"/>
      <c r="B289" s="46">
        <v>8</v>
      </c>
      <c r="C289" s="46" t="s">
        <v>253</v>
      </c>
      <c r="D289" s="46">
        <f t="shared" si="139"/>
        <v>1996.2</v>
      </c>
      <c r="E289" s="48">
        <f>Z$3</f>
        <v>1430</v>
      </c>
      <c r="F289" s="46">
        <f>IF($Z$4-AF289&lt;0,1,$Z$4-AF289)</f>
        <v>316.39999999999998</v>
      </c>
      <c r="G289" s="46">
        <f>IF(AE289-$Z$5&lt;0,1,AE289-$Z$5)</f>
        <v>23</v>
      </c>
      <c r="H289" s="49">
        <f>IF(E289-G289&lt;0,-1,IF(D289-F289&lt;0,1,IF(E289-G289*2&lt;0,-2,IF(D289-F289*2&lt;0,2,IF(E289-G289*3&lt;0,-3,IF(D289-F289*3&lt;0,3,IF(E289-G289*4&lt;0,-4,-9)))))))</f>
        <v>-9</v>
      </c>
      <c r="I289" s="46">
        <f>E289-ROUNDUP(D289/F289,0)*G289</f>
        <v>1269</v>
      </c>
      <c r="J289" s="46"/>
      <c r="K289" s="46"/>
      <c r="L289" s="46"/>
      <c r="M289" s="46"/>
      <c r="N289" s="46"/>
      <c r="O289" s="46"/>
      <c r="P289" s="46"/>
      <c r="Q289" s="52" t="s">
        <v>220</v>
      </c>
      <c r="R289" s="52">
        <v>6</v>
      </c>
      <c r="S289" s="52">
        <v>196</v>
      </c>
      <c r="T289" s="52">
        <v>240</v>
      </c>
      <c r="U289" s="52">
        <v>102</v>
      </c>
      <c r="V289" s="52">
        <v>92</v>
      </c>
      <c r="W289" s="52">
        <v>420</v>
      </c>
      <c r="X289" s="52">
        <f t="shared" ref="X289" si="142">W289+V289+U289+T289</f>
        <v>854</v>
      </c>
      <c r="Y289" s="54">
        <v>11</v>
      </c>
      <c r="Z289" s="54">
        <v>5.0999999999999996</v>
      </c>
      <c r="AA289" s="54">
        <v>4.0999999999999996</v>
      </c>
      <c r="AB289" s="54">
        <v>15</v>
      </c>
      <c r="AC289" s="54">
        <f t="shared" ref="AC289" si="143">AB289+AA289+Z289+Y289</f>
        <v>35.200000000000003</v>
      </c>
      <c r="AD289" s="56">
        <f t="shared" si="100"/>
        <v>1996.2</v>
      </c>
      <c r="AE289" s="56">
        <f>ROUND(U289+Z289*($Q$3-1),0)*1.6</f>
        <v>808</v>
      </c>
      <c r="AF289" s="56">
        <f t="shared" ref="AF289" si="144">ROUND(V289+AA289*($Q$3-1),0)*1.6</f>
        <v>665.6</v>
      </c>
      <c r="AG289" s="56">
        <f t="shared" ref="AG289" si="145">ROUND(W289+AB289*($Q$3-1),0)*1.8</f>
        <v>2889</v>
      </c>
    </row>
    <row r="290" spans="1:33" ht="15.95" customHeight="1">
      <c r="A290" s="151" t="s">
        <v>318</v>
      </c>
      <c r="B290" s="46">
        <v>1</v>
      </c>
      <c r="C290" s="46" t="s">
        <v>318</v>
      </c>
      <c r="D290" s="46">
        <f t="shared" ref="D290:D297" si="146">ROUND(T290+Y290*($Q$3-1),0)*1.5</f>
        <v>0</v>
      </c>
      <c r="E290" s="48">
        <f>S$3</f>
        <v>1833</v>
      </c>
      <c r="F290" s="46">
        <f>IF($S$4-AF290&lt;0,1,$S$4-AF290)</f>
        <v>1356</v>
      </c>
      <c r="G290" s="46">
        <f>IF(AE290-$S$5&lt;0,1,AE290-$S$5)</f>
        <v>1</v>
      </c>
      <c r="H290" s="49">
        <f>IF(D290-F290&lt;0,1,IF(E290-G290&lt;0,-1,IF(D290-F290*2&lt;0,2,IF(E290-G290*2&lt;0,-2,IF(D290-F290*3&lt;0,3,IF(E290-G290*3&lt;0,-3,IF(D290-F290*4&lt;0,4,IF(E290-G290*4&lt;0,-4,-9))))))))</f>
        <v>1</v>
      </c>
      <c r="I290" s="46">
        <f>E290-(ROUNDUP(D290/F290,0)-1)*G290</f>
        <v>1834</v>
      </c>
      <c r="J290" s="46"/>
      <c r="K290" s="46"/>
      <c r="L290" s="46"/>
      <c r="M290" s="46"/>
      <c r="N290" s="46"/>
      <c r="O290" s="46"/>
      <c r="P290" s="46"/>
      <c r="Q290" s="52"/>
      <c r="R290" s="52"/>
      <c r="S290" s="52"/>
      <c r="T290" s="52"/>
      <c r="U290" s="52"/>
      <c r="V290" s="53"/>
      <c r="W290" s="52"/>
      <c r="X290" s="52"/>
      <c r="Y290" s="54"/>
      <c r="Z290" s="54"/>
      <c r="AA290" s="54"/>
      <c r="AB290" s="54"/>
      <c r="AC290" s="54"/>
      <c r="AD290" s="56">
        <f t="shared" si="100"/>
        <v>0</v>
      </c>
      <c r="AE290" s="56">
        <f t="shared" ref="AE290:AE296" si="147">ROUND(U290+Z290*($Q$3-1),0)*1.5</f>
        <v>0</v>
      </c>
      <c r="AF290" s="56">
        <f t="shared" ref="AF290:AF296" si="148">ROUND(V290+AA290*($Q$3-1),0)*1.8</f>
        <v>0</v>
      </c>
      <c r="AG290" s="56">
        <f t="shared" ref="AG290:AG296" si="149">ROUND(W290+AB290*($Q$3-1),0)*1.5</f>
        <v>0</v>
      </c>
    </row>
    <row r="291" spans="1:33">
      <c r="A291" s="152"/>
      <c r="B291" s="46">
        <v>2</v>
      </c>
      <c r="C291" s="46" t="s">
        <v>317</v>
      </c>
      <c r="D291" s="46">
        <f t="shared" si="146"/>
        <v>1200</v>
      </c>
      <c r="E291" s="48">
        <f>T$3</f>
        <v>1797</v>
      </c>
      <c r="F291" s="46">
        <f>IF($T$4-AF291&lt;0,1,$T$4-AF291)</f>
        <v>1005.2</v>
      </c>
      <c r="G291" s="46">
        <f>IF(AE291-$T$5&lt;0,1,AE291-$T$5)</f>
        <v>1</v>
      </c>
      <c r="H291" s="49">
        <f>IF(E291-G291&lt;0,-1,IF(D291-F291&lt;0,1,IF(E291-G291*2&lt;0,-2,IF(D291-F291*2&lt;0,2,IF(E291-G291*3&lt;0,-3,IF(D291-F291*3&lt;0,3,IF(E291-G291*4&lt;0,-4,-9)))))))</f>
        <v>2</v>
      </c>
      <c r="I291" s="46">
        <f>E291-ROUNDUP(D291/F291,0)*G291</f>
        <v>1795</v>
      </c>
      <c r="J291" s="46"/>
      <c r="K291" s="46"/>
      <c r="L291" s="46"/>
      <c r="M291" s="46"/>
      <c r="N291" s="46"/>
      <c r="O291" s="46"/>
      <c r="P291" s="46"/>
      <c r="Q291" s="52" t="s">
        <v>214</v>
      </c>
      <c r="R291" s="52">
        <v>5</v>
      </c>
      <c r="S291" s="52">
        <v>176</v>
      </c>
      <c r="T291" s="52">
        <v>10</v>
      </c>
      <c r="U291" s="52">
        <v>10</v>
      </c>
      <c r="V291" s="53">
        <v>10</v>
      </c>
      <c r="W291" s="53">
        <v>0</v>
      </c>
      <c r="X291" s="53">
        <v>30</v>
      </c>
      <c r="Y291" s="54">
        <v>10</v>
      </c>
      <c r="Z291" s="54">
        <v>7.0909000000000004</v>
      </c>
      <c r="AA291" s="55">
        <v>2.2955000000000001</v>
      </c>
      <c r="AB291" s="55">
        <v>21</v>
      </c>
      <c r="AC291" s="54">
        <v>40.386400000000002</v>
      </c>
      <c r="AD291" s="56">
        <f t="shared" si="100"/>
        <v>1200</v>
      </c>
      <c r="AE291" s="56">
        <f t="shared" si="147"/>
        <v>855</v>
      </c>
      <c r="AF291" s="56">
        <f t="shared" si="148"/>
        <v>343.8</v>
      </c>
      <c r="AG291" s="56">
        <f t="shared" si="149"/>
        <v>2488.5</v>
      </c>
    </row>
    <row r="292" spans="1:33">
      <c r="A292" s="152"/>
      <c r="B292" s="46">
        <v>3</v>
      </c>
      <c r="C292" s="46" t="s">
        <v>256</v>
      </c>
      <c r="D292" s="46">
        <f t="shared" si="146"/>
        <v>1605</v>
      </c>
      <c r="E292" s="48">
        <f>U$3</f>
        <v>1361</v>
      </c>
      <c r="F292" s="46">
        <f>IF($U$4-AF292&lt;0,1,$U$4-AF292)</f>
        <v>458.29999999999995</v>
      </c>
      <c r="G292" s="46">
        <f>IF(AE292-$U$5&lt;0,1,AE292-$U$5)</f>
        <v>183.39999999999998</v>
      </c>
      <c r="H292" s="49">
        <f>IF(D292-F292&lt;0,1,IF(E292-G292&lt;0,-1,IF(D292-F292*2&lt;0,2,IF(E292-G292*2&lt;0,-2,IF(D292-F292*3&lt;0,3,IF(E292-G292*3&lt;0,-3,IF(D292-F292*4&lt;0,4,IF(E292-G292*4&lt;0,-4,-9))))))))</f>
        <v>4</v>
      </c>
      <c r="I292" s="46">
        <f>E292-(ROUNDUP(D292/F292,0)-1)*G292</f>
        <v>810.80000000000007</v>
      </c>
      <c r="J292" s="46"/>
      <c r="K292" s="46"/>
      <c r="L292" s="46"/>
      <c r="M292" s="46"/>
      <c r="N292" s="46"/>
      <c r="O292" s="46"/>
      <c r="P292" s="46"/>
      <c r="Q292" s="52" t="s">
        <v>215</v>
      </c>
      <c r="R292" s="52">
        <v>6</v>
      </c>
      <c r="S292" s="52">
        <v>204</v>
      </c>
      <c r="T292" s="52">
        <v>280</v>
      </c>
      <c r="U292" s="52">
        <v>150</v>
      </c>
      <c r="V292" s="52">
        <v>160</v>
      </c>
      <c r="W292" s="52">
        <v>500</v>
      </c>
      <c r="X292" s="52">
        <v>1090</v>
      </c>
      <c r="Y292" s="54">
        <v>10</v>
      </c>
      <c r="Z292" s="54">
        <v>4.5</v>
      </c>
      <c r="AA292" s="54">
        <v>3.5</v>
      </c>
      <c r="AB292" s="54">
        <v>15</v>
      </c>
      <c r="AC292" s="54">
        <v>33</v>
      </c>
      <c r="AD292" s="56">
        <f t="shared" si="100"/>
        <v>1605</v>
      </c>
      <c r="AE292" s="56">
        <f>ROUND(U292+Z292*($Q$3-1),0)*1.4</f>
        <v>708.4</v>
      </c>
      <c r="AF292" s="56">
        <f>ROUND(V292+AA292*($Q$3-1),0)*2.1</f>
        <v>917.7</v>
      </c>
      <c r="AG292" s="56">
        <f t="shared" si="149"/>
        <v>2527.5</v>
      </c>
    </row>
    <row r="293" spans="1:33">
      <c r="A293" s="152"/>
      <c r="B293" s="46">
        <v>4</v>
      </c>
      <c r="C293" s="46" t="s">
        <v>319</v>
      </c>
      <c r="D293" s="46">
        <f t="shared" si="146"/>
        <v>1128</v>
      </c>
      <c r="E293" s="48">
        <f>V$3</f>
        <v>1521</v>
      </c>
      <c r="F293" s="46">
        <f>IF($V$4-AF293&lt;0,1,$V$4-AF293)</f>
        <v>729.59999999999991</v>
      </c>
      <c r="G293" s="46">
        <f>IF(AE293-$V$5&lt;0,1,AE293-$V$5)</f>
        <v>1</v>
      </c>
      <c r="H293" s="49">
        <f>IF(E293-G293&lt;0,-1,IF(D293-F293&lt;0,1,IF(E293-G293*2&lt;0,-2,IF(D293-F293*2&lt;0,2,IF(E293-G293*3&lt;0,-3,IF(D293-F293*3&lt;0,3,IF(E293-G293*4&lt;0,-4,-9)))))))</f>
        <v>2</v>
      </c>
      <c r="I293" s="46">
        <f>E293-ROUNDUP(D293/F293,0)*G293</f>
        <v>1519</v>
      </c>
      <c r="J293" s="46"/>
      <c r="K293" s="46"/>
      <c r="L293" s="46"/>
      <c r="M293" s="46"/>
      <c r="N293" s="46"/>
      <c r="O293" s="46"/>
      <c r="P293" s="46"/>
      <c r="Q293" s="52" t="s">
        <v>216</v>
      </c>
      <c r="R293" s="52">
        <v>4</v>
      </c>
      <c r="S293" s="52">
        <v>112</v>
      </c>
      <c r="T293" s="53">
        <v>120</v>
      </c>
      <c r="U293" s="53">
        <v>79</v>
      </c>
      <c r="V293" s="53">
        <v>42</v>
      </c>
      <c r="W293" s="53">
        <v>90</v>
      </c>
      <c r="X293" s="53">
        <v>331</v>
      </c>
      <c r="Y293" s="54">
        <v>8</v>
      </c>
      <c r="Z293" s="54">
        <v>5.3</v>
      </c>
      <c r="AA293" s="54">
        <v>2.8</v>
      </c>
      <c r="AB293" s="54">
        <v>6</v>
      </c>
      <c r="AC293" s="54">
        <v>22.1</v>
      </c>
      <c r="AD293" s="56">
        <f t="shared" si="100"/>
        <v>1128</v>
      </c>
      <c r="AE293" s="56">
        <f t="shared" si="147"/>
        <v>747</v>
      </c>
      <c r="AF293" s="56">
        <f t="shared" si="148"/>
        <v>473.40000000000003</v>
      </c>
      <c r="AG293" s="56">
        <f t="shared" si="149"/>
        <v>846</v>
      </c>
    </row>
    <row r="294" spans="1:33">
      <c r="A294" s="152"/>
      <c r="B294" s="46">
        <v>5</v>
      </c>
      <c r="C294" s="46" t="s">
        <v>281</v>
      </c>
      <c r="D294" s="46">
        <f t="shared" si="146"/>
        <v>1485</v>
      </c>
      <c r="E294" s="48">
        <f>W$3</f>
        <v>1719</v>
      </c>
      <c r="F294" s="46">
        <f>IF($W$4-AF294&lt;0,1,$W$4-AF294)</f>
        <v>217</v>
      </c>
      <c r="G294" s="46">
        <f>IF(AE294-$W$5&lt;0,1,AE294-$W$5)</f>
        <v>347</v>
      </c>
      <c r="H294" s="49">
        <f>IF(D294-F294&lt;0,1,IF(E294-G294&lt;0,-1,IF(D294-F294*2&lt;0,2,IF(E294-G294*2&lt;0,-2,IF(D294-F294*3&lt;0,3,IF(E294-G294*3&lt;0,-3,IF(D294-F294*4&lt;0,4,IF(E294-G294*4&lt;0,-4,-9))))))))</f>
        <v>-9</v>
      </c>
      <c r="I294" s="46">
        <f>E294-(ROUNDUP(D294/F294,0)-1)*G294</f>
        <v>-363</v>
      </c>
      <c r="J294" s="46"/>
      <c r="K294" s="46"/>
      <c r="L294" s="46"/>
      <c r="M294" s="46"/>
      <c r="N294" s="46"/>
      <c r="O294" s="46"/>
      <c r="P294" s="46"/>
      <c r="Q294" s="52" t="s">
        <v>217</v>
      </c>
      <c r="R294" s="52">
        <v>6</v>
      </c>
      <c r="S294" s="52">
        <v>160</v>
      </c>
      <c r="T294" s="52">
        <v>200</v>
      </c>
      <c r="U294" s="52">
        <v>88</v>
      </c>
      <c r="V294" s="52">
        <v>104</v>
      </c>
      <c r="W294" s="52">
        <v>270</v>
      </c>
      <c r="X294" s="52">
        <v>662</v>
      </c>
      <c r="Y294" s="54">
        <v>10</v>
      </c>
      <c r="Z294" s="54">
        <v>4.4000000000000004</v>
      </c>
      <c r="AA294" s="54">
        <v>5.2</v>
      </c>
      <c r="AB294" s="54">
        <v>10</v>
      </c>
      <c r="AC294" s="54">
        <v>29.6</v>
      </c>
      <c r="AD294" s="56">
        <f t="shared" si="100"/>
        <v>1485</v>
      </c>
      <c r="AE294" s="56">
        <f t="shared" si="147"/>
        <v>654</v>
      </c>
      <c r="AF294" s="56">
        <f>ROUND(V294+AA294*($Q$3-1),0)*1.8</f>
        <v>927</v>
      </c>
      <c r="AG294" s="56">
        <f t="shared" si="149"/>
        <v>1590</v>
      </c>
    </row>
    <row r="295" spans="1:33">
      <c r="A295" s="152"/>
      <c r="B295" s="46">
        <v>6</v>
      </c>
      <c r="C295" s="46" t="s">
        <v>282</v>
      </c>
      <c r="D295" s="46">
        <f t="shared" si="146"/>
        <v>1455</v>
      </c>
      <c r="E295" s="48">
        <f>X$3</f>
        <v>1430</v>
      </c>
      <c r="F295" s="46">
        <f>IF($X$4-AF295&lt;0,1,$X$4-AF295)</f>
        <v>1</v>
      </c>
      <c r="G295" s="46">
        <f>IF(AE295-$X$5&lt;0,1,AE295-$X$5)</f>
        <v>1</v>
      </c>
      <c r="H295" s="49">
        <f>IF(E295-G295&lt;0,-1,IF(D295-F295&lt;0,1,IF(E295-G295*2&lt;0,-2,IF(D295-F295*2&lt;0,2,IF(E295-G295*3&lt;0,-3,IF(D295-F295*3&lt;0,3,IF(E295-G295*4&lt;0,-4,-9)))))))</f>
        <v>-9</v>
      </c>
      <c r="I295" s="46">
        <f>E295-ROUNDUP(D295/F295,0)*G295</f>
        <v>-25</v>
      </c>
      <c r="J295" s="46"/>
      <c r="K295" s="46"/>
      <c r="L295" s="46"/>
      <c r="M295" s="46"/>
      <c r="N295" s="46"/>
      <c r="O295" s="46"/>
      <c r="P295" s="46"/>
      <c r="Q295" s="52" t="s">
        <v>218</v>
      </c>
      <c r="R295" s="52">
        <v>6</v>
      </c>
      <c r="S295" s="52">
        <v>180</v>
      </c>
      <c r="T295" s="53">
        <v>180</v>
      </c>
      <c r="U295" s="52">
        <v>100</v>
      </c>
      <c r="V295" s="52">
        <v>120</v>
      </c>
      <c r="W295" s="53">
        <v>360</v>
      </c>
      <c r="X295" s="53">
        <v>760</v>
      </c>
      <c r="Y295" s="55">
        <v>10</v>
      </c>
      <c r="Z295" s="54">
        <v>4.5814000000000004</v>
      </c>
      <c r="AA295" s="54">
        <v>6.4884000000000004</v>
      </c>
      <c r="AB295" s="55">
        <v>11.9937</v>
      </c>
      <c r="AC295" s="55">
        <v>33.063500000000005</v>
      </c>
      <c r="AD295" s="57">
        <f t="shared" si="100"/>
        <v>1455</v>
      </c>
      <c r="AE295" s="56">
        <f t="shared" si="147"/>
        <v>693</v>
      </c>
      <c r="AF295" s="56">
        <f t="shared" si="148"/>
        <v>1139.4000000000001</v>
      </c>
      <c r="AG295" s="56">
        <f t="shared" si="149"/>
        <v>1962</v>
      </c>
    </row>
    <row r="296" spans="1:33">
      <c r="A296" s="152"/>
      <c r="B296" s="46">
        <v>7</v>
      </c>
      <c r="C296" s="46" t="s">
        <v>283</v>
      </c>
      <c r="D296" s="46">
        <f t="shared" si="146"/>
        <v>1782</v>
      </c>
      <c r="E296" s="48">
        <f>Y$3</f>
        <v>1719</v>
      </c>
      <c r="F296" s="46">
        <f>IF($Y$4-AF296&lt;0,1,$Y$4-AF296)</f>
        <v>467.19999999999993</v>
      </c>
      <c r="G296" s="46">
        <f>IF(AE296-$Y$5&lt;0,1,AE296-$Y$5)</f>
        <v>569</v>
      </c>
      <c r="H296" s="49">
        <f>IF(D296-F296&lt;0,1,IF(E296-G296&lt;0,-1,IF(D296-F296*2&lt;0,2,IF(E296-G296*2&lt;0,-2,IF(D296-F296*3&lt;0,3,IF(E296-G296*3&lt;0,-3,IF(D296-F296*4&lt;0,4,IF(E296-G296*4&lt;0,-4,-9))))))))</f>
        <v>4</v>
      </c>
      <c r="I296" s="46">
        <f>E296-(ROUNDUP(D296/F296,0)-1)*G296</f>
        <v>12</v>
      </c>
      <c r="J296" s="46"/>
      <c r="K296" s="46"/>
      <c r="L296" s="46"/>
      <c r="M296" s="46"/>
      <c r="N296" s="46"/>
      <c r="O296" s="46"/>
      <c r="P296" s="46"/>
      <c r="Q296" s="52" t="s">
        <v>220</v>
      </c>
      <c r="R296" s="52">
        <v>6</v>
      </c>
      <c r="S296" s="52">
        <v>176</v>
      </c>
      <c r="T296" s="52">
        <v>240</v>
      </c>
      <c r="U296" s="52">
        <v>118</v>
      </c>
      <c r="V296" s="52">
        <v>76</v>
      </c>
      <c r="W296" s="53">
        <v>300</v>
      </c>
      <c r="X296" s="53">
        <f t="shared" ref="X296" si="150">W296+V296+U296+T296</f>
        <v>734</v>
      </c>
      <c r="Y296" s="54">
        <v>12</v>
      </c>
      <c r="Z296" s="54">
        <v>5.9</v>
      </c>
      <c r="AA296" s="54">
        <v>3.8</v>
      </c>
      <c r="AB296" s="55">
        <v>10</v>
      </c>
      <c r="AC296" s="54">
        <f t="shared" ref="AC296" si="151">AB296+AA296+Z296+Y296</f>
        <v>31.700000000000003</v>
      </c>
      <c r="AD296" s="56">
        <f t="shared" si="100"/>
        <v>1782</v>
      </c>
      <c r="AE296" s="56">
        <f t="shared" si="147"/>
        <v>876</v>
      </c>
      <c r="AF296" s="56">
        <f t="shared" si="148"/>
        <v>676.80000000000007</v>
      </c>
      <c r="AG296" s="56">
        <f t="shared" si="149"/>
        <v>1635</v>
      </c>
    </row>
    <row r="297" spans="1:33">
      <c r="A297" s="153"/>
      <c r="B297" s="46">
        <v>8</v>
      </c>
      <c r="C297" s="46" t="s">
        <v>320</v>
      </c>
      <c r="D297" s="46">
        <f t="shared" si="146"/>
        <v>0</v>
      </c>
      <c r="E297" s="48">
        <f>Z$3</f>
        <v>1430</v>
      </c>
      <c r="F297" s="46">
        <f>IF($Z$4-AF297&lt;0,1,$Z$4-AF297)</f>
        <v>982</v>
      </c>
      <c r="G297" s="46">
        <f>IF(AE297-$Z$5&lt;0,1,AE297-$Z$5)</f>
        <v>1</v>
      </c>
      <c r="H297" s="49">
        <f>IF(E297-G297&lt;0,-1,IF(D297-F297&lt;0,1,IF(E297-G297*2&lt;0,-2,IF(D297-F297*2&lt;0,2,IF(E297-G297*3&lt;0,-3,IF(D297-F297*3&lt;0,3,IF(E297-G297*4&lt;0,-4,-9)))))))</f>
        <v>1</v>
      </c>
      <c r="I297" s="46">
        <f>E297-ROUNDUP(D297/F297,0)*G297</f>
        <v>1430</v>
      </c>
      <c r="J297" s="46"/>
      <c r="K297" s="46"/>
      <c r="L297" s="46"/>
      <c r="M297" s="46"/>
      <c r="N297" s="46"/>
      <c r="O297" s="46"/>
      <c r="P297" s="46"/>
      <c r="Q297" s="52"/>
      <c r="R297" s="52"/>
      <c r="S297" s="52"/>
      <c r="T297" s="52"/>
      <c r="U297" s="52"/>
      <c r="V297" s="53"/>
      <c r="W297" s="53"/>
      <c r="X297" s="53"/>
      <c r="Y297" s="55"/>
      <c r="Z297" s="54"/>
      <c r="AA297" s="55"/>
      <c r="AB297" s="55"/>
      <c r="AC297" s="55"/>
      <c r="AD297" s="56">
        <f t="shared" si="100"/>
        <v>0</v>
      </c>
      <c r="AE297" s="56">
        <f t="shared" ref="AE297" si="152">ROUND(U297+Z297*($Q$3-1),0)*1.5</f>
        <v>0</v>
      </c>
      <c r="AF297" s="56">
        <f t="shared" ref="AF297" si="153">ROUND(V297+AA297*($Q$3-1),0)*1.8</f>
        <v>0</v>
      </c>
      <c r="AG297" s="56">
        <f t="shared" ref="AG297" si="154">ROUND(W297+AB297*($Q$3-1),0)*1.5</f>
        <v>0</v>
      </c>
    </row>
  </sheetData>
  <sortState ref="A9:AB248">
    <sortCondition ref="A9:A248"/>
  </sortState>
  <mergeCells count="40">
    <mergeCell ref="A74:A81"/>
    <mergeCell ref="A82:A89"/>
    <mergeCell ref="A114:A121"/>
    <mergeCell ref="A122:A129"/>
    <mergeCell ref="A130:A137"/>
    <mergeCell ref="A138:A145"/>
    <mergeCell ref="AD8:AG8"/>
    <mergeCell ref="Y8:AC8"/>
    <mergeCell ref="Q8:X8"/>
    <mergeCell ref="A90:A97"/>
    <mergeCell ref="A10:A17"/>
    <mergeCell ref="A18:A25"/>
    <mergeCell ref="A26:A33"/>
    <mergeCell ref="A34:A41"/>
    <mergeCell ref="A42:A49"/>
    <mergeCell ref="A50:A57"/>
    <mergeCell ref="A58:A65"/>
    <mergeCell ref="A66:A73"/>
    <mergeCell ref="A242:A249"/>
    <mergeCell ref="A8:I8"/>
    <mergeCell ref="A194:A201"/>
    <mergeCell ref="A202:A209"/>
    <mergeCell ref="A210:A217"/>
    <mergeCell ref="A218:A225"/>
    <mergeCell ref="A226:A233"/>
    <mergeCell ref="A234:A241"/>
    <mergeCell ref="A146:A153"/>
    <mergeCell ref="A154:A161"/>
    <mergeCell ref="A162:A169"/>
    <mergeCell ref="A170:A177"/>
    <mergeCell ref="A178:A185"/>
    <mergeCell ref="A186:A193"/>
    <mergeCell ref="A98:A105"/>
    <mergeCell ref="A106:A113"/>
    <mergeCell ref="A290:A297"/>
    <mergeCell ref="A250:A257"/>
    <mergeCell ref="A258:A265"/>
    <mergeCell ref="A266:A273"/>
    <mergeCell ref="A274:A281"/>
    <mergeCell ref="A282:A289"/>
  </mergeCells>
  <phoneticPr fontId="1" type="noConversion"/>
  <conditionalFormatting sqref="AE250:AG257 A10:AG249 B250:B257 B258:AG297 A250:A297 C250:AD250 C251:P256 AD251:AD256 C257:AD257 Q256:AC256">
    <cfRule type="expression" dxfId="12" priority="19">
      <formula>MOD(ROW()+6,16)&lt;8</formula>
    </cfRule>
  </conditionalFormatting>
  <conditionalFormatting sqref="G1:G5 H8:H297 H1319:H1048576">
    <cfRule type="cellIs" dxfId="11" priority="18" operator="between">
      <formula>-8</formula>
      <formula>0</formula>
    </cfRule>
  </conditionalFormatting>
  <conditionalFormatting sqref="Q251:AC255">
    <cfRule type="expression" dxfId="10" priority="7">
      <formula>MOD(ROW()+2,12)&lt;6</formula>
    </cfRule>
  </conditionalFormatting>
  <pageMargins left="0.75" right="0.75" top="1" bottom="1" header="0.5" footer="0.5"/>
  <pageSetup paperSize="9" orientation="portrait" verticalDpi="0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J111"/>
  <sheetViews>
    <sheetView topLeftCell="A56" workbookViewId="0">
      <selection activeCell="C26" sqref="C26"/>
    </sheetView>
  </sheetViews>
  <sheetFormatPr defaultColWidth="8.875" defaultRowHeight="11.25"/>
  <cols>
    <col min="1" max="1" width="9.625" style="2" bestFit="1" customWidth="1"/>
    <col min="2" max="2" width="16.875" style="2" customWidth="1"/>
    <col min="3" max="5" width="16.875" style="2" bestFit="1" customWidth="1"/>
    <col min="6" max="16384" width="8.875" style="2"/>
  </cols>
  <sheetData>
    <row r="1" spans="1:10">
      <c r="A1" s="25" t="s">
        <v>75</v>
      </c>
      <c r="B1" s="25" t="s">
        <v>79</v>
      </c>
      <c r="C1" s="25" t="s">
        <v>80</v>
      </c>
      <c r="D1" s="25" t="s">
        <v>0</v>
      </c>
      <c r="E1" s="25" t="s">
        <v>76</v>
      </c>
      <c r="I1" s="4"/>
      <c r="J1" s="3"/>
    </row>
    <row r="2" spans="1:10" ht="13.5">
      <c r="A2" s="26">
        <v>1</v>
      </c>
      <c r="B2" s="26">
        <v>20</v>
      </c>
      <c r="C2" s="26">
        <v>40</v>
      </c>
      <c r="D2" s="26">
        <v>60</v>
      </c>
      <c r="E2" s="84">
        <v>80</v>
      </c>
      <c r="I2" s="4" t="s">
        <v>78</v>
      </c>
      <c r="J2" s="3">
        <f>VLOOKUP(五人阵!L3,A:E,2,FALSE)</f>
        <v>20</v>
      </c>
    </row>
    <row r="3" spans="1:10" ht="13.5">
      <c r="A3" s="26">
        <v>2</v>
      </c>
      <c r="B3" s="26">
        <v>20</v>
      </c>
      <c r="C3" s="26">
        <v>41</v>
      </c>
      <c r="D3" s="26">
        <v>61</v>
      </c>
      <c r="E3" s="84">
        <v>82</v>
      </c>
      <c r="I3" s="4" t="s">
        <v>77</v>
      </c>
      <c r="J3" s="3">
        <f>VLOOKUP(六人阵!L3,A:E,3,FALSE)</f>
        <v>45</v>
      </c>
    </row>
    <row r="4" spans="1:10" ht="13.5">
      <c r="A4" s="26">
        <v>3</v>
      </c>
      <c r="B4" s="26">
        <v>21</v>
      </c>
      <c r="C4" s="26">
        <v>42</v>
      </c>
      <c r="D4" s="26">
        <v>63</v>
      </c>
      <c r="E4" s="84">
        <v>84</v>
      </c>
      <c r="I4" s="4" t="s">
        <v>81</v>
      </c>
      <c r="J4" s="3">
        <f>VLOOKUP(七人阵!L3,A:E,4,FALSE)</f>
        <v>67</v>
      </c>
    </row>
    <row r="5" spans="1:10" ht="13.5">
      <c r="A5" s="26">
        <v>4</v>
      </c>
      <c r="B5" s="26">
        <v>22</v>
      </c>
      <c r="C5" s="26">
        <v>43</v>
      </c>
      <c r="D5" s="26">
        <v>64</v>
      </c>
      <c r="E5" s="84">
        <v>86</v>
      </c>
      <c r="I5" s="4" t="s">
        <v>82</v>
      </c>
      <c r="J5" s="3">
        <f>VLOOKUP(八人阵!L3,A:E,5,FALSE)</f>
        <v>80</v>
      </c>
    </row>
    <row r="6" spans="1:10" ht="13.5">
      <c r="A6" s="26">
        <v>5</v>
      </c>
      <c r="B6" s="27">
        <v>23</v>
      </c>
      <c r="C6" s="26">
        <v>45</v>
      </c>
      <c r="D6" s="26">
        <v>67</v>
      </c>
      <c r="E6" s="84">
        <v>89</v>
      </c>
    </row>
    <row r="7" spans="1:10" ht="13.5">
      <c r="A7" s="26">
        <v>6</v>
      </c>
      <c r="B7" s="27">
        <v>24</v>
      </c>
      <c r="C7" s="26">
        <v>46</v>
      </c>
      <c r="D7" s="26">
        <v>69</v>
      </c>
      <c r="E7" s="84">
        <v>92</v>
      </c>
    </row>
    <row r="8" spans="1:10" ht="13.5">
      <c r="A8" s="26">
        <v>7</v>
      </c>
      <c r="B8" s="26">
        <v>25</v>
      </c>
      <c r="C8" s="26">
        <v>48</v>
      </c>
      <c r="D8" s="26">
        <v>72</v>
      </c>
      <c r="E8" s="84">
        <v>95</v>
      </c>
    </row>
    <row r="9" spans="1:10" ht="13.5">
      <c r="A9" s="26">
        <v>8</v>
      </c>
      <c r="B9" s="26">
        <v>26</v>
      </c>
      <c r="C9" s="26">
        <v>51</v>
      </c>
      <c r="D9" s="26">
        <v>75</v>
      </c>
      <c r="E9" s="84">
        <v>99</v>
      </c>
    </row>
    <row r="10" spans="1:10" ht="13.5">
      <c r="A10" s="26">
        <v>9</v>
      </c>
      <c r="B10" s="26">
        <v>28</v>
      </c>
      <c r="C10" s="26">
        <v>53</v>
      </c>
      <c r="D10" s="26">
        <v>78</v>
      </c>
      <c r="E10" s="84">
        <v>104</v>
      </c>
    </row>
    <row r="11" spans="1:10" ht="13.5">
      <c r="A11" s="26">
        <v>10</v>
      </c>
      <c r="B11" s="26">
        <v>29</v>
      </c>
      <c r="C11" s="26">
        <v>56</v>
      </c>
      <c r="D11" s="26">
        <v>82</v>
      </c>
      <c r="E11" s="84">
        <v>109</v>
      </c>
    </row>
    <row r="12" spans="1:10" ht="13.5">
      <c r="A12" s="26">
        <v>11</v>
      </c>
      <c r="B12" s="26">
        <v>31</v>
      </c>
      <c r="C12" s="26">
        <v>59</v>
      </c>
      <c r="D12" s="26">
        <v>86</v>
      </c>
      <c r="E12" s="84">
        <v>114</v>
      </c>
    </row>
    <row r="13" spans="1:10" ht="13.5">
      <c r="A13" s="26">
        <v>12</v>
      </c>
      <c r="B13" s="26">
        <v>33</v>
      </c>
      <c r="C13" s="26">
        <v>62</v>
      </c>
      <c r="D13" s="26">
        <v>91</v>
      </c>
      <c r="E13" s="84">
        <v>120</v>
      </c>
    </row>
    <row r="14" spans="1:10" ht="13.5">
      <c r="A14" s="26">
        <v>13</v>
      </c>
      <c r="B14" s="26">
        <v>35</v>
      </c>
      <c r="C14" s="26">
        <v>66</v>
      </c>
      <c r="D14" s="26">
        <v>96</v>
      </c>
      <c r="E14" s="84">
        <v>126</v>
      </c>
    </row>
    <row r="15" spans="1:10" ht="13.5">
      <c r="A15" s="26">
        <v>14</v>
      </c>
      <c r="B15" s="26">
        <v>37</v>
      </c>
      <c r="C15" s="26">
        <v>69</v>
      </c>
      <c r="D15" s="26">
        <v>101</v>
      </c>
      <c r="E15" s="84">
        <v>133</v>
      </c>
    </row>
    <row r="16" spans="1:10" ht="13.5">
      <c r="A16" s="26">
        <v>15</v>
      </c>
      <c r="B16" s="26">
        <v>40</v>
      </c>
      <c r="C16" s="26">
        <v>73</v>
      </c>
      <c r="D16" s="26">
        <v>107</v>
      </c>
      <c r="E16" s="84">
        <v>140</v>
      </c>
    </row>
    <row r="17" spans="1:5" ht="13.5">
      <c r="A17" s="26">
        <v>16</v>
      </c>
      <c r="B17" s="26">
        <v>42</v>
      </c>
      <c r="C17" s="26">
        <v>78</v>
      </c>
      <c r="D17" s="26">
        <v>113</v>
      </c>
      <c r="E17" s="84">
        <v>148</v>
      </c>
    </row>
    <row r="18" spans="1:5" ht="13.5">
      <c r="A18" s="26">
        <v>17</v>
      </c>
      <c r="B18" s="26">
        <v>45</v>
      </c>
      <c r="C18" s="26">
        <v>82</v>
      </c>
      <c r="D18" s="26">
        <v>119</v>
      </c>
      <c r="E18" s="84">
        <v>156</v>
      </c>
    </row>
    <row r="19" spans="1:5" ht="13.5">
      <c r="A19" s="26">
        <v>18</v>
      </c>
      <c r="B19" s="26">
        <v>48</v>
      </c>
      <c r="C19" s="26">
        <v>87</v>
      </c>
      <c r="D19" s="26">
        <v>126</v>
      </c>
      <c r="E19" s="84">
        <v>165</v>
      </c>
    </row>
    <row r="20" spans="1:5" ht="13.5">
      <c r="A20" s="26">
        <v>19</v>
      </c>
      <c r="B20" s="26">
        <v>51</v>
      </c>
      <c r="C20" s="26">
        <v>92</v>
      </c>
      <c r="D20" s="26">
        <v>133</v>
      </c>
      <c r="E20" s="84">
        <v>174</v>
      </c>
    </row>
    <row r="21" spans="1:5" ht="13.5">
      <c r="A21" s="26">
        <v>20</v>
      </c>
      <c r="B21" s="26">
        <v>54</v>
      </c>
      <c r="C21" s="26">
        <v>97</v>
      </c>
      <c r="D21" s="26">
        <v>140</v>
      </c>
      <c r="E21" s="84">
        <v>183</v>
      </c>
    </row>
    <row r="22" spans="1:5" ht="13.5">
      <c r="A22" s="26">
        <v>21</v>
      </c>
      <c r="B22" s="26">
        <v>57</v>
      </c>
      <c r="C22" s="26">
        <v>103</v>
      </c>
      <c r="D22" s="26">
        <v>148</v>
      </c>
      <c r="E22" s="84">
        <v>193</v>
      </c>
    </row>
    <row r="23" spans="1:5" ht="13.5">
      <c r="A23" s="26">
        <v>22</v>
      </c>
      <c r="B23" s="26">
        <v>61</v>
      </c>
      <c r="C23" s="26">
        <v>108</v>
      </c>
      <c r="D23" s="26">
        <v>156</v>
      </c>
      <c r="E23" s="84">
        <v>203</v>
      </c>
    </row>
    <row r="24" spans="1:5" ht="13.5">
      <c r="A24" s="26">
        <v>23</v>
      </c>
      <c r="B24" s="26">
        <v>64</v>
      </c>
      <c r="C24" s="26">
        <v>114</v>
      </c>
      <c r="D24" s="26">
        <v>164</v>
      </c>
      <c r="E24" s="84">
        <v>214</v>
      </c>
    </row>
    <row r="25" spans="1:5" ht="13.5">
      <c r="A25" s="26">
        <v>24</v>
      </c>
      <c r="B25" s="26">
        <v>68</v>
      </c>
      <c r="C25" s="26">
        <v>121</v>
      </c>
      <c r="D25" s="26">
        <v>173</v>
      </c>
      <c r="E25" s="84">
        <v>225</v>
      </c>
    </row>
    <row r="26" spans="1:5" ht="13.5">
      <c r="A26" s="26">
        <v>25</v>
      </c>
      <c r="B26" s="26">
        <v>72</v>
      </c>
      <c r="C26" s="26">
        <v>127</v>
      </c>
      <c r="D26" s="26">
        <v>182</v>
      </c>
      <c r="E26" s="84">
        <v>237</v>
      </c>
    </row>
    <row r="27" spans="1:5" ht="13.5">
      <c r="A27" s="26">
        <v>26</v>
      </c>
      <c r="B27" s="26">
        <v>76</v>
      </c>
      <c r="C27" s="26">
        <v>134</v>
      </c>
      <c r="D27" s="26">
        <v>191</v>
      </c>
      <c r="E27" s="84">
        <v>244</v>
      </c>
    </row>
    <row r="28" spans="1:5" ht="13.5">
      <c r="A28" s="26">
        <v>27</v>
      </c>
      <c r="B28" s="26">
        <v>80</v>
      </c>
      <c r="C28" s="26">
        <v>141</v>
      </c>
      <c r="D28" s="26">
        <v>201</v>
      </c>
      <c r="E28" s="84">
        <v>262</v>
      </c>
    </row>
    <row r="29" spans="1:5" ht="13.5">
      <c r="A29" s="26">
        <v>28</v>
      </c>
      <c r="B29" s="26">
        <v>85</v>
      </c>
      <c r="C29" s="26">
        <v>148</v>
      </c>
      <c r="D29" s="26">
        <v>211</v>
      </c>
      <c r="E29" s="84">
        <v>275</v>
      </c>
    </row>
    <row r="30" spans="1:5" ht="13.5">
      <c r="A30" s="26">
        <v>29</v>
      </c>
      <c r="B30" s="26">
        <v>89</v>
      </c>
      <c r="C30" s="26">
        <v>156</v>
      </c>
      <c r="D30" s="26">
        <v>222</v>
      </c>
      <c r="E30" s="84">
        <v>288</v>
      </c>
    </row>
    <row r="31" spans="1:5" ht="13.5">
      <c r="A31" s="26">
        <v>30</v>
      </c>
      <c r="B31" s="26">
        <v>94</v>
      </c>
      <c r="C31" s="26">
        <v>163</v>
      </c>
      <c r="D31" s="26">
        <v>233</v>
      </c>
      <c r="E31" s="84">
        <v>302</v>
      </c>
    </row>
    <row r="32" spans="1:5" ht="13.5">
      <c r="A32" s="26">
        <v>31</v>
      </c>
      <c r="B32" s="26">
        <v>99</v>
      </c>
      <c r="C32" s="26">
        <v>171</v>
      </c>
      <c r="D32" s="26">
        <v>244</v>
      </c>
      <c r="E32" s="84">
        <v>317</v>
      </c>
    </row>
    <row r="33" spans="1:5" ht="13.5">
      <c r="A33" s="26">
        <v>32</v>
      </c>
      <c r="B33" s="26">
        <v>104</v>
      </c>
      <c r="C33" s="26">
        <v>180</v>
      </c>
      <c r="D33" s="26">
        <v>256</v>
      </c>
      <c r="E33" s="84">
        <v>332</v>
      </c>
    </row>
    <row r="34" spans="1:5" ht="13.5">
      <c r="A34" s="26">
        <v>33</v>
      </c>
      <c r="B34" s="26">
        <v>109</v>
      </c>
      <c r="C34" s="26">
        <v>188</v>
      </c>
      <c r="D34" s="26">
        <v>267</v>
      </c>
      <c r="E34" s="84">
        <v>347</v>
      </c>
    </row>
    <row r="35" spans="1:5" ht="13.5">
      <c r="A35" s="26">
        <v>34</v>
      </c>
      <c r="B35" s="26">
        <v>114</v>
      </c>
      <c r="C35" s="26">
        <v>197</v>
      </c>
      <c r="D35" s="26">
        <v>280</v>
      </c>
      <c r="E35" s="84">
        <v>363</v>
      </c>
    </row>
    <row r="36" spans="1:5" ht="13.5">
      <c r="A36" s="26">
        <v>35</v>
      </c>
      <c r="B36" s="27">
        <v>120</v>
      </c>
      <c r="C36" s="26">
        <v>206</v>
      </c>
      <c r="D36" s="26">
        <v>292</v>
      </c>
      <c r="E36" s="84">
        <v>379</v>
      </c>
    </row>
    <row r="37" spans="1:5" ht="13.5">
      <c r="A37" s="26">
        <v>36</v>
      </c>
      <c r="B37" s="26">
        <v>125</v>
      </c>
      <c r="C37" s="26">
        <v>215</v>
      </c>
      <c r="D37" s="26">
        <v>305</v>
      </c>
      <c r="E37" s="84">
        <v>396</v>
      </c>
    </row>
    <row r="38" spans="1:5" ht="13.5">
      <c r="A38" s="26">
        <v>37</v>
      </c>
      <c r="B38" s="26">
        <v>131</v>
      </c>
      <c r="C38" s="26">
        <v>225</v>
      </c>
      <c r="D38" s="26">
        <v>319</v>
      </c>
      <c r="E38" s="84">
        <v>413</v>
      </c>
    </row>
    <row r="39" spans="1:5" ht="13.5">
      <c r="A39" s="26">
        <v>38</v>
      </c>
      <c r="B39" s="26">
        <v>136</v>
      </c>
      <c r="C39" s="26">
        <v>234</v>
      </c>
      <c r="D39" s="26">
        <v>332</v>
      </c>
      <c r="E39" s="84">
        <v>430</v>
      </c>
    </row>
    <row r="40" spans="1:5" ht="13.5">
      <c r="A40" s="26">
        <v>39</v>
      </c>
      <c r="B40" s="26">
        <v>142</v>
      </c>
      <c r="C40" s="26">
        <v>244</v>
      </c>
      <c r="D40" s="26">
        <v>346</v>
      </c>
      <c r="E40" s="84">
        <v>448</v>
      </c>
    </row>
    <row r="41" spans="1:5" ht="13.5">
      <c r="A41" s="26">
        <v>40</v>
      </c>
      <c r="B41" s="26">
        <v>149</v>
      </c>
      <c r="C41" s="26">
        <v>255</v>
      </c>
      <c r="D41" s="26">
        <v>361</v>
      </c>
      <c r="E41" s="84">
        <v>467</v>
      </c>
    </row>
    <row r="42" spans="1:5" ht="13.5">
      <c r="A42" s="26">
        <v>41</v>
      </c>
      <c r="B42" s="26">
        <v>155</v>
      </c>
      <c r="C42" s="26">
        <v>265</v>
      </c>
      <c r="D42" s="26">
        <v>375</v>
      </c>
      <c r="E42" s="84">
        <v>485</v>
      </c>
    </row>
    <row r="43" spans="1:5" ht="13.5">
      <c r="A43" s="26">
        <v>42</v>
      </c>
      <c r="B43" s="26">
        <v>162</v>
      </c>
      <c r="C43" s="26">
        <v>276</v>
      </c>
      <c r="D43" s="26">
        <v>390</v>
      </c>
      <c r="E43" s="84">
        <v>505</v>
      </c>
    </row>
    <row r="44" spans="1:5" ht="13.5">
      <c r="A44" s="26">
        <v>43</v>
      </c>
      <c r="B44" s="26">
        <v>168</v>
      </c>
      <c r="C44" s="26">
        <v>287</v>
      </c>
      <c r="D44" s="26">
        <v>406</v>
      </c>
      <c r="E44" s="84">
        <v>525</v>
      </c>
    </row>
    <row r="45" spans="1:5" ht="13.5">
      <c r="A45" s="26">
        <v>44</v>
      </c>
      <c r="B45" s="26">
        <v>175</v>
      </c>
      <c r="C45" s="26">
        <v>298</v>
      </c>
      <c r="D45" s="26">
        <v>421</v>
      </c>
      <c r="E45" s="84">
        <v>545</v>
      </c>
    </row>
    <row r="46" spans="1:5" ht="13.5">
      <c r="A46" s="26">
        <v>45</v>
      </c>
      <c r="B46" s="26">
        <v>182</v>
      </c>
      <c r="C46" s="26">
        <v>310</v>
      </c>
      <c r="D46" s="26">
        <v>437</v>
      </c>
      <c r="E46" s="84">
        <v>566</v>
      </c>
    </row>
    <row r="47" spans="1:5" ht="13.5">
      <c r="A47" s="26">
        <v>46</v>
      </c>
      <c r="B47" s="26">
        <v>189</v>
      </c>
      <c r="C47" s="26">
        <v>321</v>
      </c>
      <c r="D47" s="26">
        <v>454</v>
      </c>
      <c r="E47" s="84">
        <v>587</v>
      </c>
    </row>
    <row r="48" spans="1:5" ht="13.5">
      <c r="A48" s="26">
        <v>47</v>
      </c>
      <c r="B48" s="26">
        <v>196</v>
      </c>
      <c r="C48" s="26">
        <v>333</v>
      </c>
      <c r="D48" s="26">
        <v>471</v>
      </c>
      <c r="E48" s="84">
        <v>608</v>
      </c>
    </row>
    <row r="49" spans="1:5" ht="13.5">
      <c r="A49" s="26">
        <v>48</v>
      </c>
      <c r="B49" s="26">
        <v>203</v>
      </c>
      <c r="C49" s="26">
        <v>346</v>
      </c>
      <c r="D49" s="26">
        <v>488</v>
      </c>
      <c r="E49" s="84">
        <v>630</v>
      </c>
    </row>
    <row r="50" spans="1:5" ht="13.5">
      <c r="A50" s="26">
        <v>49</v>
      </c>
      <c r="B50" s="26">
        <v>211</v>
      </c>
      <c r="C50" s="26">
        <v>358</v>
      </c>
      <c r="D50" s="26">
        <v>505</v>
      </c>
      <c r="E50" s="84">
        <v>653</v>
      </c>
    </row>
    <row r="51" spans="1:5" ht="13.5">
      <c r="A51" s="26">
        <v>50</v>
      </c>
      <c r="B51" s="26">
        <v>218</v>
      </c>
      <c r="C51" s="26">
        <v>371</v>
      </c>
      <c r="D51" s="26">
        <v>523</v>
      </c>
      <c r="E51" s="84">
        <v>676</v>
      </c>
    </row>
    <row r="52" spans="1:5" ht="13.5">
      <c r="A52" s="26">
        <v>51</v>
      </c>
      <c r="B52" s="26">
        <v>225</v>
      </c>
      <c r="C52" s="26">
        <v>384</v>
      </c>
      <c r="D52" s="26">
        <v>541</v>
      </c>
      <c r="E52" s="84">
        <v>700</v>
      </c>
    </row>
    <row r="53" spans="1:5" ht="13.5">
      <c r="A53" s="28">
        <v>52</v>
      </c>
      <c r="B53" s="28">
        <v>234</v>
      </c>
      <c r="C53" s="28">
        <v>398</v>
      </c>
      <c r="D53" s="28">
        <v>560</v>
      </c>
      <c r="E53" s="85">
        <v>723</v>
      </c>
    </row>
    <row r="54" spans="1:5" ht="13.5">
      <c r="A54" s="28">
        <v>53</v>
      </c>
      <c r="B54" s="28">
        <v>242</v>
      </c>
      <c r="C54" s="28">
        <v>411</v>
      </c>
      <c r="D54" s="28">
        <v>578</v>
      </c>
      <c r="E54" s="85">
        <v>747</v>
      </c>
    </row>
    <row r="55" spans="1:5" ht="13.5">
      <c r="A55" s="28">
        <v>54</v>
      </c>
      <c r="B55" s="28">
        <v>250</v>
      </c>
      <c r="C55" s="28">
        <v>423</v>
      </c>
      <c r="D55" s="28">
        <v>597</v>
      </c>
      <c r="E55" s="86">
        <v>772</v>
      </c>
    </row>
    <row r="56" spans="1:5" ht="13.5">
      <c r="A56" s="28">
        <v>55</v>
      </c>
      <c r="B56" s="28">
        <v>259</v>
      </c>
      <c r="C56" s="28">
        <v>437</v>
      </c>
      <c r="D56" s="28">
        <v>617</v>
      </c>
      <c r="E56" s="84">
        <v>797</v>
      </c>
    </row>
    <row r="57" spans="1:5" ht="13.5">
      <c r="A57" s="28">
        <v>56</v>
      </c>
      <c r="B57" s="28">
        <v>267</v>
      </c>
      <c r="C57" s="28">
        <v>452</v>
      </c>
      <c r="D57" s="28">
        <v>637</v>
      </c>
      <c r="E57" s="84">
        <v>823</v>
      </c>
    </row>
    <row r="58" spans="1:5" ht="13.5">
      <c r="A58" s="28">
        <v>57</v>
      </c>
      <c r="B58" s="28">
        <v>276</v>
      </c>
      <c r="C58" s="28">
        <v>466</v>
      </c>
      <c r="D58" s="28">
        <v>657</v>
      </c>
      <c r="E58" s="84">
        <v>849</v>
      </c>
    </row>
    <row r="59" spans="1:5" ht="13.5">
      <c r="A59" s="28">
        <v>58</v>
      </c>
      <c r="B59" s="28">
        <v>285</v>
      </c>
      <c r="C59" s="28">
        <v>482</v>
      </c>
      <c r="D59" s="28">
        <v>678</v>
      </c>
      <c r="E59" s="84">
        <v>876</v>
      </c>
    </row>
    <row r="60" spans="1:5" ht="13.5">
      <c r="A60" s="28">
        <v>59</v>
      </c>
      <c r="B60" s="28">
        <v>294</v>
      </c>
      <c r="C60" s="28">
        <v>497</v>
      </c>
      <c r="D60" s="28">
        <v>699</v>
      </c>
      <c r="E60" s="84">
        <v>903</v>
      </c>
    </row>
    <row r="61" spans="1:5" ht="13.5">
      <c r="A61" s="28">
        <v>60</v>
      </c>
      <c r="B61" s="28">
        <v>303</v>
      </c>
      <c r="C61" s="28">
        <v>512</v>
      </c>
      <c r="D61" s="28">
        <v>721</v>
      </c>
      <c r="E61" s="84">
        <v>930</v>
      </c>
    </row>
    <row r="62" spans="1:5" ht="13.5">
      <c r="A62" s="28">
        <v>61</v>
      </c>
      <c r="B62" s="28">
        <v>312</v>
      </c>
      <c r="C62" s="28">
        <v>528</v>
      </c>
      <c r="D62" s="28">
        <v>742</v>
      </c>
      <c r="E62" s="84">
        <v>958</v>
      </c>
    </row>
    <row r="63" spans="1:5" ht="13.5">
      <c r="A63" s="28">
        <v>62</v>
      </c>
      <c r="B63" s="28">
        <v>322</v>
      </c>
      <c r="C63" s="28">
        <v>543</v>
      </c>
      <c r="D63" s="28">
        <v>764</v>
      </c>
      <c r="E63" s="84">
        <v>986</v>
      </c>
    </row>
    <row r="64" spans="1:5" ht="13.5">
      <c r="A64" s="28">
        <v>63</v>
      </c>
      <c r="B64" s="28">
        <v>331</v>
      </c>
      <c r="C64" s="28">
        <v>559</v>
      </c>
      <c r="D64" s="28">
        <v>786</v>
      </c>
      <c r="E64" s="84">
        <v>1015</v>
      </c>
    </row>
    <row r="65" spans="1:5" ht="13.5">
      <c r="A65" s="28">
        <v>64</v>
      </c>
      <c r="B65" s="28">
        <v>341</v>
      </c>
      <c r="C65" s="28">
        <v>575</v>
      </c>
      <c r="D65" s="28">
        <v>809</v>
      </c>
      <c r="E65" s="84">
        <v>1044</v>
      </c>
    </row>
    <row r="66" spans="1:5" ht="13.5">
      <c r="A66" s="28">
        <v>65</v>
      </c>
      <c r="B66" s="28">
        <v>351</v>
      </c>
      <c r="C66" s="28">
        <v>592</v>
      </c>
      <c r="D66" s="28">
        <v>832</v>
      </c>
      <c r="E66" s="84">
        <v>1074</v>
      </c>
    </row>
    <row r="67" spans="1:5" ht="13.5">
      <c r="A67" s="28">
        <v>66</v>
      </c>
      <c r="B67" s="28">
        <v>361</v>
      </c>
      <c r="C67" s="28">
        <v>609</v>
      </c>
      <c r="D67" s="28">
        <v>855</v>
      </c>
      <c r="E67" s="84">
        <v>1104</v>
      </c>
    </row>
    <row r="68" spans="1:5" ht="13.5">
      <c r="A68" s="28">
        <v>67</v>
      </c>
      <c r="B68" s="28">
        <v>371</v>
      </c>
      <c r="C68" s="28">
        <v>626</v>
      </c>
      <c r="D68" s="28" t="s">
        <v>192</v>
      </c>
      <c r="E68" s="84">
        <v>1135</v>
      </c>
    </row>
    <row r="69" spans="1:5" ht="13.5">
      <c r="A69" s="28">
        <v>68</v>
      </c>
      <c r="B69" s="28">
        <v>382</v>
      </c>
      <c r="C69" s="28">
        <v>643</v>
      </c>
      <c r="D69" s="28" t="s">
        <v>192</v>
      </c>
      <c r="E69" s="84">
        <v>1166</v>
      </c>
    </row>
    <row r="70" spans="1:5" ht="13.5">
      <c r="A70" s="28">
        <v>69</v>
      </c>
      <c r="B70" s="28">
        <v>392</v>
      </c>
      <c r="C70" s="28">
        <v>660</v>
      </c>
      <c r="D70" s="28" t="s">
        <v>192</v>
      </c>
      <c r="E70" s="84">
        <v>1197</v>
      </c>
    </row>
    <row r="71" spans="1:5" ht="13.5">
      <c r="A71" s="28">
        <v>70</v>
      </c>
      <c r="B71" s="28">
        <v>403</v>
      </c>
      <c r="C71" s="28">
        <v>677</v>
      </c>
      <c r="D71" s="28" t="s">
        <v>192</v>
      </c>
      <c r="E71" s="84">
        <v>1228</v>
      </c>
    </row>
    <row r="72" spans="1:5" ht="13.5">
      <c r="A72" s="28">
        <v>71</v>
      </c>
      <c r="B72" s="28">
        <v>414</v>
      </c>
      <c r="C72" s="28">
        <v>695</v>
      </c>
      <c r="D72" s="28" t="s">
        <v>192</v>
      </c>
      <c r="E72" s="84">
        <v>1262</v>
      </c>
    </row>
    <row r="73" spans="1:5" ht="13.5">
      <c r="A73" s="28">
        <v>72</v>
      </c>
      <c r="B73" s="28">
        <v>425</v>
      </c>
      <c r="C73" s="28" t="s">
        <v>192</v>
      </c>
      <c r="D73" s="28" t="s">
        <v>192</v>
      </c>
      <c r="E73" s="84">
        <v>1296</v>
      </c>
    </row>
    <row r="74" spans="1:5" ht="13.5">
      <c r="A74" s="28">
        <v>73</v>
      </c>
      <c r="B74" s="28">
        <v>436</v>
      </c>
      <c r="C74" s="28" t="s">
        <v>192</v>
      </c>
      <c r="D74" s="28" t="s">
        <v>192</v>
      </c>
      <c r="E74" s="84">
        <v>1330</v>
      </c>
    </row>
    <row r="75" spans="1:5" ht="13.5">
      <c r="A75" s="28">
        <v>74</v>
      </c>
      <c r="B75" s="28">
        <v>447</v>
      </c>
      <c r="C75" s="28" t="s">
        <v>192</v>
      </c>
      <c r="D75" s="28" t="s">
        <v>192</v>
      </c>
      <c r="E75" s="84">
        <v>1362</v>
      </c>
    </row>
    <row r="76" spans="1:5" ht="13.5">
      <c r="A76" s="28">
        <v>75</v>
      </c>
      <c r="B76" s="28">
        <v>458</v>
      </c>
      <c r="C76" s="28" t="s">
        <v>192</v>
      </c>
      <c r="D76" s="28" t="s">
        <v>192</v>
      </c>
      <c r="E76" s="84">
        <v>1396</v>
      </c>
    </row>
    <row r="77" spans="1:5" ht="13.5">
      <c r="A77" s="28">
        <v>76</v>
      </c>
      <c r="B77" s="28">
        <v>470</v>
      </c>
      <c r="C77" s="28" t="s">
        <v>192</v>
      </c>
      <c r="D77" s="28" t="s">
        <v>192</v>
      </c>
      <c r="E77" s="84">
        <v>1431</v>
      </c>
    </row>
    <row r="78" spans="1:5" ht="13.5">
      <c r="A78" s="28">
        <v>77</v>
      </c>
      <c r="B78" s="28">
        <v>482</v>
      </c>
      <c r="C78" s="28" t="s">
        <v>192</v>
      </c>
      <c r="D78" s="28" t="s">
        <v>192</v>
      </c>
      <c r="E78" s="84">
        <v>1466</v>
      </c>
    </row>
    <row r="79" spans="1:5" ht="13.5">
      <c r="A79" s="28">
        <v>78</v>
      </c>
      <c r="B79" s="28">
        <v>493</v>
      </c>
      <c r="C79" s="28" t="s">
        <v>192</v>
      </c>
      <c r="D79" s="28" t="s">
        <v>192</v>
      </c>
      <c r="E79" s="84">
        <v>1502</v>
      </c>
    </row>
    <row r="80" spans="1:5" ht="13.5">
      <c r="A80" s="28">
        <v>79</v>
      </c>
      <c r="B80" s="28">
        <v>505</v>
      </c>
      <c r="C80" s="28" t="s">
        <v>192</v>
      </c>
      <c r="D80" s="28" t="s">
        <v>192</v>
      </c>
      <c r="E80" s="84">
        <v>1536</v>
      </c>
    </row>
    <row r="81" spans="1:5" ht="13.5">
      <c r="A81" s="28">
        <v>80</v>
      </c>
      <c r="B81" s="28">
        <v>518</v>
      </c>
      <c r="C81" s="28" t="s">
        <v>192</v>
      </c>
      <c r="D81" s="28" t="s">
        <v>192</v>
      </c>
      <c r="E81" s="84">
        <v>1570</v>
      </c>
    </row>
    <row r="82" spans="1:5" ht="13.5">
      <c r="A82" s="28">
        <v>81</v>
      </c>
      <c r="B82" s="28">
        <v>530</v>
      </c>
      <c r="C82" s="28" t="s">
        <v>192</v>
      </c>
      <c r="D82" s="28" t="s">
        <v>192</v>
      </c>
      <c r="E82" s="84">
        <v>1604</v>
      </c>
    </row>
    <row r="83" spans="1:5" ht="13.5">
      <c r="A83" s="28">
        <v>82</v>
      </c>
      <c r="B83" s="28">
        <v>543</v>
      </c>
      <c r="C83" s="28" t="s">
        <v>192</v>
      </c>
      <c r="D83" s="28" t="s">
        <v>192</v>
      </c>
      <c r="E83" s="85">
        <v>1639</v>
      </c>
    </row>
    <row r="84" spans="1:5" ht="13.5">
      <c r="A84" s="28">
        <v>83</v>
      </c>
      <c r="B84" s="28">
        <v>555</v>
      </c>
      <c r="C84" s="28" t="s">
        <v>192</v>
      </c>
      <c r="D84" s="28" t="s">
        <v>192</v>
      </c>
      <c r="E84" s="85">
        <v>1671</v>
      </c>
    </row>
    <row r="85" spans="1:5" ht="13.5">
      <c r="A85" s="28">
        <v>84</v>
      </c>
      <c r="B85" s="28">
        <v>568</v>
      </c>
      <c r="C85" s="28" t="s">
        <v>192</v>
      </c>
      <c r="D85" s="28" t="s">
        <v>192</v>
      </c>
      <c r="E85" s="85">
        <v>1706</v>
      </c>
    </row>
    <row r="86" spans="1:5" ht="13.5">
      <c r="A86" s="28">
        <v>85</v>
      </c>
      <c r="B86" s="28">
        <v>583</v>
      </c>
      <c r="C86" s="28" t="s">
        <v>192</v>
      </c>
      <c r="D86" s="28" t="s">
        <v>192</v>
      </c>
      <c r="E86" s="85">
        <v>1754</v>
      </c>
    </row>
    <row r="87" spans="1:5" ht="13.5">
      <c r="A87" s="28">
        <v>86</v>
      </c>
      <c r="B87" s="28">
        <v>594</v>
      </c>
      <c r="C87" s="28" t="s">
        <v>192</v>
      </c>
      <c r="D87" s="28" t="s">
        <v>192</v>
      </c>
      <c r="E87" s="85">
        <v>1802</v>
      </c>
    </row>
    <row r="88" spans="1:5" ht="13.5">
      <c r="A88" s="28">
        <v>87</v>
      </c>
      <c r="B88" s="28">
        <v>607</v>
      </c>
      <c r="C88" s="28" t="s">
        <v>192</v>
      </c>
      <c r="D88" s="28" t="s">
        <v>192</v>
      </c>
      <c r="E88" s="85">
        <v>1846</v>
      </c>
    </row>
    <row r="89" spans="1:5" ht="13.5">
      <c r="A89" s="28">
        <v>88</v>
      </c>
      <c r="B89" s="87" t="e">
        <f t="shared" ref="B89:B111" si="0">C89-20</f>
        <v>#VALUE!</v>
      </c>
      <c r="C89" s="28" t="s">
        <v>192</v>
      </c>
      <c r="D89" s="28" t="s">
        <v>192</v>
      </c>
      <c r="E89" s="85">
        <v>1886</v>
      </c>
    </row>
    <row r="90" spans="1:5" ht="13.5">
      <c r="A90" s="28">
        <v>89</v>
      </c>
      <c r="B90" s="87" t="e">
        <f t="shared" si="0"/>
        <v>#VALUE!</v>
      </c>
      <c r="C90" s="28" t="s">
        <v>192</v>
      </c>
      <c r="D90" s="28" t="s">
        <v>192</v>
      </c>
      <c r="E90" s="85">
        <v>1922</v>
      </c>
    </row>
    <row r="91" spans="1:5" ht="13.5">
      <c r="A91" s="28">
        <v>90</v>
      </c>
      <c r="B91" s="87" t="e">
        <f t="shared" si="0"/>
        <v>#VALUE!</v>
      </c>
      <c r="C91" s="28" t="s">
        <v>192</v>
      </c>
      <c r="D91" s="28" t="s">
        <v>192</v>
      </c>
      <c r="E91" s="85">
        <v>1966</v>
      </c>
    </row>
    <row r="92" spans="1:5" ht="13.5">
      <c r="A92" s="28">
        <v>91</v>
      </c>
      <c r="B92" s="87" t="e">
        <f t="shared" si="0"/>
        <v>#VALUE!</v>
      </c>
      <c r="C92" s="28" t="s">
        <v>192</v>
      </c>
      <c r="D92" s="28" t="s">
        <v>192</v>
      </c>
      <c r="E92" s="85">
        <v>2008</v>
      </c>
    </row>
    <row r="93" spans="1:5" ht="13.5">
      <c r="A93" s="28">
        <v>92</v>
      </c>
      <c r="B93" s="87" t="e">
        <f t="shared" si="0"/>
        <v>#VALUE!</v>
      </c>
      <c r="C93" s="28" t="s">
        <v>192</v>
      </c>
      <c r="D93" s="28" t="s">
        <v>192</v>
      </c>
      <c r="E93" s="85">
        <v>2052</v>
      </c>
    </row>
    <row r="94" spans="1:5" ht="13.5">
      <c r="A94" s="28">
        <v>93</v>
      </c>
      <c r="B94" s="87" t="e">
        <f t="shared" si="0"/>
        <v>#VALUE!</v>
      </c>
      <c r="C94" s="28" t="s">
        <v>192</v>
      </c>
      <c r="D94" s="28" t="s">
        <v>192</v>
      </c>
      <c r="E94" s="85">
        <v>2096</v>
      </c>
    </row>
    <row r="95" spans="1:5" ht="13.5">
      <c r="A95" s="28">
        <v>94</v>
      </c>
      <c r="B95" s="87" t="e">
        <f t="shared" si="0"/>
        <v>#VALUE!</v>
      </c>
      <c r="C95" s="28" t="s">
        <v>192</v>
      </c>
      <c r="D95" s="28" t="s">
        <v>192</v>
      </c>
      <c r="E95" s="85">
        <v>2140</v>
      </c>
    </row>
    <row r="96" spans="1:5" ht="13.5">
      <c r="A96" s="28">
        <v>95</v>
      </c>
      <c r="B96" s="87" t="e">
        <f t="shared" si="0"/>
        <v>#VALUE!</v>
      </c>
      <c r="C96" s="28" t="s">
        <v>192</v>
      </c>
      <c r="D96" s="28" t="s">
        <v>192</v>
      </c>
      <c r="E96" s="85">
        <v>2184</v>
      </c>
    </row>
    <row r="97" spans="1:5" ht="13.5">
      <c r="A97" s="28">
        <v>96</v>
      </c>
      <c r="B97" s="87" t="e">
        <f t="shared" si="0"/>
        <v>#VALUE!</v>
      </c>
      <c r="C97" s="28" t="s">
        <v>192</v>
      </c>
      <c r="D97" s="28" t="s">
        <v>192</v>
      </c>
      <c r="E97" s="85">
        <v>2228</v>
      </c>
    </row>
    <row r="98" spans="1:5" ht="13.5">
      <c r="A98" s="28">
        <v>97</v>
      </c>
      <c r="B98" s="87" t="e">
        <f t="shared" si="0"/>
        <v>#VALUE!</v>
      </c>
      <c r="C98" s="28" t="s">
        <v>192</v>
      </c>
      <c r="D98" s="28" t="s">
        <v>192</v>
      </c>
      <c r="E98" s="85">
        <v>2275</v>
      </c>
    </row>
    <row r="99" spans="1:5" ht="13.5">
      <c r="A99" s="28">
        <v>98</v>
      </c>
      <c r="B99" s="87" t="e">
        <f t="shared" si="0"/>
        <v>#VALUE!</v>
      </c>
      <c r="C99" s="28" t="s">
        <v>192</v>
      </c>
      <c r="D99" s="28" t="s">
        <v>192</v>
      </c>
      <c r="E99" s="85">
        <v>2324</v>
      </c>
    </row>
    <row r="100" spans="1:5" ht="13.5">
      <c r="A100" s="28">
        <v>99</v>
      </c>
      <c r="B100" s="87" t="e">
        <f t="shared" si="0"/>
        <v>#VALUE!</v>
      </c>
      <c r="C100" s="28" t="s">
        <v>192</v>
      </c>
      <c r="D100" s="28" t="s">
        <v>192</v>
      </c>
      <c r="E100" s="85">
        <v>2380</v>
      </c>
    </row>
    <row r="101" spans="1:5" ht="13.5">
      <c r="A101" s="28">
        <v>100</v>
      </c>
      <c r="B101" s="87" t="e">
        <f t="shared" si="0"/>
        <v>#VALUE!</v>
      </c>
      <c r="C101" s="28" t="s">
        <v>192</v>
      </c>
      <c r="D101" s="28" t="s">
        <v>192</v>
      </c>
      <c r="E101" s="85">
        <v>2424</v>
      </c>
    </row>
    <row r="102" spans="1:5" ht="13.5">
      <c r="A102" s="28">
        <v>101</v>
      </c>
      <c r="B102" s="87" t="e">
        <f t="shared" si="0"/>
        <v>#VALUE!</v>
      </c>
      <c r="C102" s="28" t="s">
        <v>192</v>
      </c>
      <c r="D102" s="28" t="s">
        <v>192</v>
      </c>
      <c r="E102" s="85">
        <v>2485</v>
      </c>
    </row>
    <row r="103" spans="1:5" ht="13.5">
      <c r="A103" s="28">
        <v>102</v>
      </c>
      <c r="B103" s="87" t="e">
        <f t="shared" si="0"/>
        <v>#VALUE!</v>
      </c>
      <c r="C103" s="28" t="s">
        <v>192</v>
      </c>
      <c r="D103" s="28" t="s">
        <v>192</v>
      </c>
      <c r="E103" s="85">
        <v>2542</v>
      </c>
    </row>
    <row r="104" spans="1:5" ht="13.5">
      <c r="A104" s="28">
        <v>103</v>
      </c>
      <c r="B104" s="87" t="e">
        <f t="shared" si="0"/>
        <v>#VALUE!</v>
      </c>
      <c r="C104" s="28" t="s">
        <v>192</v>
      </c>
      <c r="D104" s="28" t="s">
        <v>192</v>
      </c>
      <c r="E104" s="85">
        <v>2607</v>
      </c>
    </row>
    <row r="105" spans="1:5" ht="13.5">
      <c r="A105" s="28">
        <v>104</v>
      </c>
      <c r="B105" s="87" t="e">
        <f t="shared" si="0"/>
        <v>#VALUE!</v>
      </c>
      <c r="C105" s="28" t="s">
        <v>192</v>
      </c>
      <c r="D105" s="28" t="s">
        <v>192</v>
      </c>
      <c r="E105" s="85">
        <v>2667</v>
      </c>
    </row>
    <row r="106" spans="1:5" ht="13.5">
      <c r="A106" s="28">
        <v>105</v>
      </c>
      <c r="B106" s="87" t="e">
        <f t="shared" si="0"/>
        <v>#VALUE!</v>
      </c>
      <c r="C106" s="28" t="s">
        <v>192</v>
      </c>
      <c r="D106" s="28" t="s">
        <v>192</v>
      </c>
      <c r="E106" s="85">
        <v>2733</v>
      </c>
    </row>
    <row r="107" spans="1:5" ht="13.5">
      <c r="A107" s="28">
        <v>106</v>
      </c>
      <c r="B107" s="87" t="e">
        <f t="shared" si="0"/>
        <v>#VALUE!</v>
      </c>
      <c r="C107" s="28" t="s">
        <v>192</v>
      </c>
      <c r="D107" s="28" t="s">
        <v>192</v>
      </c>
      <c r="E107" s="85">
        <v>2800</v>
      </c>
    </row>
    <row r="108" spans="1:5" ht="13.5">
      <c r="A108" s="28">
        <v>107</v>
      </c>
      <c r="B108" s="87" t="e">
        <f t="shared" si="0"/>
        <v>#VALUE!</v>
      </c>
      <c r="C108" s="28" t="s">
        <v>192</v>
      </c>
      <c r="D108" s="28" t="s">
        <v>192</v>
      </c>
      <c r="E108" s="85">
        <v>2870</v>
      </c>
    </row>
    <row r="109" spans="1:5" ht="13.5">
      <c r="A109" s="28">
        <v>108</v>
      </c>
      <c r="B109" s="87" t="e">
        <f t="shared" si="0"/>
        <v>#VALUE!</v>
      </c>
      <c r="C109" s="28" t="s">
        <v>192</v>
      </c>
      <c r="D109" s="28" t="s">
        <v>192</v>
      </c>
      <c r="E109" s="85">
        <v>2942</v>
      </c>
    </row>
    <row r="110" spans="1:5" ht="13.5">
      <c r="A110" s="28">
        <v>109</v>
      </c>
      <c r="B110" s="87" t="e">
        <f t="shared" si="0"/>
        <v>#VALUE!</v>
      </c>
      <c r="C110" s="28" t="s">
        <v>192</v>
      </c>
      <c r="D110" s="28" t="s">
        <v>192</v>
      </c>
      <c r="E110" s="85">
        <v>2016</v>
      </c>
    </row>
    <row r="111" spans="1:5" ht="13.5">
      <c r="A111" s="28">
        <v>110</v>
      </c>
      <c r="B111" s="87" t="e">
        <f t="shared" si="0"/>
        <v>#VALUE!</v>
      </c>
      <c r="C111" s="28" t="s">
        <v>192</v>
      </c>
      <c r="D111" s="28" t="s">
        <v>192</v>
      </c>
      <c r="E111" s="85">
        <v>3093</v>
      </c>
    </row>
  </sheetData>
  <phoneticPr fontId="1" type="noConversion"/>
  <pageMargins left="0.7" right="0.7" top="0.75" bottom="0.75" header="0.3" footer="0.3"/>
  <pageSetup paperSize="9" orientation="portrait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R35"/>
  <sheetViews>
    <sheetView workbookViewId="0">
      <pane ySplit="5" topLeftCell="A6" activePane="bottomLeft" state="frozen"/>
      <selection pane="bottomLeft" activeCell="F9" sqref="F9"/>
    </sheetView>
  </sheetViews>
  <sheetFormatPr defaultColWidth="11" defaultRowHeight="13.5"/>
  <cols>
    <col min="1" max="2" width="7.5" bestFit="1" customWidth="1"/>
    <col min="3" max="18" width="8.375" customWidth="1"/>
  </cols>
  <sheetData>
    <row r="1" spans="1:18">
      <c r="A1" s="17" t="s">
        <v>106</v>
      </c>
      <c r="B1" s="17" t="s">
        <v>97</v>
      </c>
      <c r="C1" s="17" t="s">
        <v>105</v>
      </c>
      <c r="E1" s="118" t="s">
        <v>321</v>
      </c>
    </row>
    <row r="2" spans="1:18">
      <c r="A2" s="22" t="s">
        <v>197</v>
      </c>
      <c r="B2" s="22">
        <v>9585</v>
      </c>
      <c r="C2" s="22">
        <f>VLOOKUP(A2,C6:R35,16,0)</f>
        <v>695</v>
      </c>
    </row>
    <row r="4" spans="1:18">
      <c r="A4" s="1"/>
      <c r="B4" s="176" t="s">
        <v>30</v>
      </c>
      <c r="C4" s="177"/>
      <c r="D4" s="177"/>
      <c r="E4" s="177"/>
      <c r="F4" s="177"/>
      <c r="G4" s="177"/>
      <c r="H4" s="177"/>
      <c r="I4" s="177"/>
      <c r="J4" s="177"/>
      <c r="K4" s="177"/>
      <c r="L4" s="177" t="s">
        <v>64</v>
      </c>
      <c r="M4" s="177"/>
      <c r="N4" s="177"/>
      <c r="O4" s="177"/>
      <c r="P4" s="177"/>
      <c r="Q4" s="178" t="s">
        <v>100</v>
      </c>
      <c r="R4" s="178"/>
    </row>
    <row r="5" spans="1:18">
      <c r="A5" s="17" t="s">
        <v>31</v>
      </c>
      <c r="B5" s="16" t="s">
        <v>32</v>
      </c>
      <c r="C5" s="16" t="s">
        <v>65</v>
      </c>
      <c r="D5" s="16" t="s">
        <v>33</v>
      </c>
      <c r="E5" s="16" t="s">
        <v>34</v>
      </c>
      <c r="F5" s="16" t="s">
        <v>35</v>
      </c>
      <c r="G5" s="16" t="s">
        <v>36</v>
      </c>
      <c r="H5" s="16" t="s">
        <v>37</v>
      </c>
      <c r="I5" s="16" t="s">
        <v>38</v>
      </c>
      <c r="J5" s="16" t="s">
        <v>66</v>
      </c>
      <c r="K5" s="16" t="s">
        <v>39</v>
      </c>
      <c r="L5" s="16" t="s">
        <v>40</v>
      </c>
      <c r="M5" s="16" t="s">
        <v>41</v>
      </c>
      <c r="N5" s="16" t="s">
        <v>67</v>
      </c>
      <c r="O5" s="16" t="s">
        <v>42</v>
      </c>
      <c r="P5" s="16" t="s">
        <v>43</v>
      </c>
      <c r="Q5" s="19" t="s">
        <v>98</v>
      </c>
      <c r="R5" s="18" t="s">
        <v>99</v>
      </c>
    </row>
    <row r="6" spans="1:18" s="20" customFormat="1" ht="11.25">
      <c r="A6" s="20">
        <v>1</v>
      </c>
      <c r="B6" s="20" t="s">
        <v>44</v>
      </c>
      <c r="C6" s="20" t="s">
        <v>55</v>
      </c>
      <c r="D6" s="20" t="s">
        <v>15</v>
      </c>
      <c r="E6" s="20">
        <v>6</v>
      </c>
      <c r="F6" s="20">
        <v>156</v>
      </c>
      <c r="G6" s="20">
        <v>160</v>
      </c>
      <c r="H6" s="20">
        <v>190</v>
      </c>
      <c r="I6" s="20">
        <v>52</v>
      </c>
      <c r="J6" s="20">
        <v>300</v>
      </c>
      <c r="K6" s="20">
        <v>702</v>
      </c>
      <c r="L6" s="20">
        <v>8</v>
      </c>
      <c r="M6" s="20">
        <v>9.5</v>
      </c>
      <c r="N6" s="20">
        <v>2.6</v>
      </c>
      <c r="O6" s="20">
        <v>8</v>
      </c>
      <c r="P6" s="20">
        <v>28.1</v>
      </c>
      <c r="Q6" s="20">
        <v>1.2</v>
      </c>
      <c r="R6" s="21">
        <f>($B$2/Q6-G6)/L6</f>
        <v>978.4375</v>
      </c>
    </row>
    <row r="7" spans="1:18" s="20" customFormat="1" ht="11.25">
      <c r="A7" s="20">
        <v>1</v>
      </c>
      <c r="B7" s="20" t="s">
        <v>44</v>
      </c>
      <c r="C7" s="20" t="s">
        <v>1</v>
      </c>
      <c r="D7" s="20" t="s">
        <v>45</v>
      </c>
      <c r="E7" s="20">
        <v>6</v>
      </c>
      <c r="F7" s="20">
        <v>156</v>
      </c>
      <c r="G7" s="20">
        <v>140</v>
      </c>
      <c r="H7" s="20">
        <v>80</v>
      </c>
      <c r="I7" s="20">
        <v>120</v>
      </c>
      <c r="J7" s="20">
        <v>450</v>
      </c>
      <c r="K7" s="20">
        <v>790</v>
      </c>
      <c r="L7" s="20">
        <v>7</v>
      </c>
      <c r="M7" s="20">
        <v>3.1</v>
      </c>
      <c r="N7" s="20">
        <v>5.8</v>
      </c>
      <c r="O7" s="20">
        <v>11</v>
      </c>
      <c r="P7" s="20">
        <v>26.900000000000002</v>
      </c>
      <c r="Q7" s="20">
        <v>1.5</v>
      </c>
      <c r="R7" s="21">
        <f t="shared" ref="R7:R35" si="0">($B$2/Q7-G7)/L7</f>
        <v>892.85714285714289</v>
      </c>
    </row>
    <row r="8" spans="1:18" s="20" customFormat="1" ht="11.25">
      <c r="A8" s="20">
        <v>1</v>
      </c>
      <c r="B8" s="20" t="s">
        <v>44</v>
      </c>
      <c r="C8" s="20" t="s">
        <v>2</v>
      </c>
      <c r="D8" s="20" t="s">
        <v>3</v>
      </c>
      <c r="E8" s="20">
        <v>6</v>
      </c>
      <c r="F8" s="20">
        <v>176</v>
      </c>
      <c r="G8" s="20">
        <v>240</v>
      </c>
      <c r="H8" s="20">
        <v>118</v>
      </c>
      <c r="I8" s="20">
        <v>76</v>
      </c>
      <c r="J8" s="20">
        <v>300</v>
      </c>
      <c r="K8" s="20">
        <v>734</v>
      </c>
      <c r="L8" s="20">
        <v>12</v>
      </c>
      <c r="M8" s="20">
        <v>5.9</v>
      </c>
      <c r="N8" s="20">
        <v>3.8</v>
      </c>
      <c r="O8" s="20">
        <v>10</v>
      </c>
      <c r="P8" s="20">
        <v>31.700000000000003</v>
      </c>
      <c r="Q8" s="20">
        <v>1.8</v>
      </c>
      <c r="R8" s="21">
        <f t="shared" si="0"/>
        <v>423.75</v>
      </c>
    </row>
    <row r="9" spans="1:18" s="20" customFormat="1" ht="11.25">
      <c r="A9" s="20">
        <v>1</v>
      </c>
      <c r="B9" s="20" t="s">
        <v>44</v>
      </c>
      <c r="C9" s="20" t="s">
        <v>57</v>
      </c>
      <c r="D9" s="20" t="s">
        <v>4</v>
      </c>
      <c r="E9" s="20">
        <v>5</v>
      </c>
      <c r="F9" s="20">
        <v>164</v>
      </c>
      <c r="G9" s="20">
        <v>200</v>
      </c>
      <c r="H9" s="20">
        <v>116</v>
      </c>
      <c r="I9" s="20">
        <v>76</v>
      </c>
      <c r="J9" s="20">
        <v>300</v>
      </c>
      <c r="K9" s="20">
        <v>692</v>
      </c>
      <c r="L9" s="20">
        <v>10</v>
      </c>
      <c r="M9" s="20">
        <v>5.8</v>
      </c>
      <c r="N9" s="20">
        <v>3.8</v>
      </c>
      <c r="O9" s="20">
        <v>10</v>
      </c>
      <c r="P9" s="20">
        <v>29.6</v>
      </c>
      <c r="Q9" s="20">
        <v>1.5</v>
      </c>
      <c r="R9" s="21">
        <f t="shared" si="0"/>
        <v>619</v>
      </c>
    </row>
    <row r="10" spans="1:18" s="20" customFormat="1" ht="11.25">
      <c r="A10" s="20">
        <v>1</v>
      </c>
      <c r="B10" s="20" t="s">
        <v>46</v>
      </c>
      <c r="C10" s="20" t="s">
        <v>26</v>
      </c>
      <c r="D10" s="20" t="s">
        <v>54</v>
      </c>
      <c r="E10" s="20">
        <v>5</v>
      </c>
      <c r="F10" s="20">
        <v>112</v>
      </c>
      <c r="G10" s="20">
        <v>100</v>
      </c>
      <c r="H10" s="20">
        <v>60</v>
      </c>
      <c r="I10" s="20">
        <v>95</v>
      </c>
      <c r="J10" s="20">
        <v>150</v>
      </c>
      <c r="K10" s="20">
        <v>405</v>
      </c>
      <c r="L10" s="20">
        <v>5</v>
      </c>
      <c r="M10" s="20">
        <v>3.0769000000000002</v>
      </c>
      <c r="N10" s="20">
        <v>5.7949000000000002</v>
      </c>
      <c r="O10" s="20">
        <v>9</v>
      </c>
      <c r="P10" s="20">
        <v>22.8718</v>
      </c>
      <c r="Q10" s="20">
        <v>1.5</v>
      </c>
      <c r="R10" s="21">
        <f t="shared" si="0"/>
        <v>1258</v>
      </c>
    </row>
    <row r="11" spans="1:18" s="20" customFormat="1" ht="11.25">
      <c r="A11" s="20">
        <v>1</v>
      </c>
      <c r="B11" s="20" t="s">
        <v>44</v>
      </c>
      <c r="C11" s="20" t="s">
        <v>51</v>
      </c>
      <c r="D11" s="20" t="s">
        <v>4</v>
      </c>
      <c r="E11" s="20">
        <v>6</v>
      </c>
      <c r="F11" s="20">
        <v>184</v>
      </c>
      <c r="G11" s="20">
        <v>80</v>
      </c>
      <c r="H11" s="20">
        <v>30</v>
      </c>
      <c r="I11" s="20">
        <v>10</v>
      </c>
      <c r="J11" s="20">
        <v>50</v>
      </c>
      <c r="K11" s="20">
        <v>170</v>
      </c>
      <c r="L11" s="20">
        <v>22</v>
      </c>
      <c r="M11" s="20">
        <v>5.0952000000000002</v>
      </c>
      <c r="N11" s="20">
        <v>5.2857000000000003</v>
      </c>
      <c r="O11" s="20">
        <v>8</v>
      </c>
      <c r="P11" s="20">
        <v>40.380899999999997</v>
      </c>
      <c r="Q11" s="20">
        <v>1.8</v>
      </c>
      <c r="R11" s="21">
        <f t="shared" si="0"/>
        <v>238.40909090909091</v>
      </c>
    </row>
    <row r="12" spans="1:18" s="20" customFormat="1" ht="11.25">
      <c r="A12" s="20">
        <v>1</v>
      </c>
      <c r="B12" s="20" t="s">
        <v>44</v>
      </c>
      <c r="C12" s="20" t="s">
        <v>49</v>
      </c>
      <c r="D12" s="20" t="s">
        <v>50</v>
      </c>
      <c r="E12" s="20">
        <v>5</v>
      </c>
      <c r="F12" s="20">
        <v>164</v>
      </c>
      <c r="G12" s="20">
        <v>200</v>
      </c>
      <c r="H12" s="20">
        <v>120</v>
      </c>
      <c r="I12" s="20">
        <v>72</v>
      </c>
      <c r="J12" s="20">
        <v>300</v>
      </c>
      <c r="K12" s="20">
        <v>692</v>
      </c>
      <c r="L12" s="20">
        <v>10</v>
      </c>
      <c r="M12" s="20">
        <v>6</v>
      </c>
      <c r="N12" s="20">
        <v>3.6</v>
      </c>
      <c r="O12" s="20">
        <v>10</v>
      </c>
      <c r="P12" s="20">
        <v>29.6</v>
      </c>
      <c r="Q12" s="20">
        <v>1.5</v>
      </c>
      <c r="R12" s="21">
        <f t="shared" si="0"/>
        <v>619</v>
      </c>
    </row>
    <row r="13" spans="1:18" s="20" customFormat="1" ht="11.25">
      <c r="A13" s="20">
        <v>1</v>
      </c>
      <c r="B13" s="20" t="s">
        <v>46</v>
      </c>
      <c r="C13" s="20" t="s">
        <v>69</v>
      </c>
      <c r="D13" s="20" t="s">
        <v>70</v>
      </c>
      <c r="E13" s="20">
        <v>4</v>
      </c>
      <c r="F13" s="20">
        <v>124</v>
      </c>
      <c r="G13" s="20">
        <v>135</v>
      </c>
      <c r="H13" s="20">
        <v>93</v>
      </c>
      <c r="I13" s="20">
        <v>30</v>
      </c>
      <c r="J13" s="20">
        <v>105</v>
      </c>
      <c r="K13" s="20">
        <v>363</v>
      </c>
      <c r="L13" s="20">
        <v>9</v>
      </c>
      <c r="M13" s="20">
        <v>6.1111000000000004</v>
      </c>
      <c r="N13" s="20">
        <v>2</v>
      </c>
      <c r="O13" s="20">
        <v>7</v>
      </c>
      <c r="P13" s="20">
        <v>24.1111</v>
      </c>
      <c r="Q13" s="20">
        <v>1.5</v>
      </c>
      <c r="R13" s="21">
        <f t="shared" si="0"/>
        <v>695</v>
      </c>
    </row>
    <row r="14" spans="1:18" s="20" customFormat="1" ht="11.25">
      <c r="A14" s="20">
        <v>1</v>
      </c>
      <c r="B14" s="20" t="s">
        <v>44</v>
      </c>
      <c r="C14" s="20" t="s">
        <v>29</v>
      </c>
      <c r="D14" s="20" t="s">
        <v>54</v>
      </c>
      <c r="E14" s="20">
        <v>5</v>
      </c>
      <c r="F14" s="20">
        <v>164</v>
      </c>
      <c r="G14" s="20">
        <v>200</v>
      </c>
      <c r="H14" s="20">
        <v>136</v>
      </c>
      <c r="I14" s="20">
        <v>50</v>
      </c>
      <c r="J14" s="20">
        <v>360</v>
      </c>
      <c r="K14" s="20">
        <v>746</v>
      </c>
      <c r="L14" s="20">
        <v>10</v>
      </c>
      <c r="M14" s="20">
        <v>6.8</v>
      </c>
      <c r="N14" s="20">
        <v>2.5</v>
      </c>
      <c r="O14" s="20">
        <v>10</v>
      </c>
      <c r="P14" s="20">
        <v>29.3</v>
      </c>
      <c r="Q14" s="20">
        <v>1.5</v>
      </c>
      <c r="R14" s="21">
        <f t="shared" si="0"/>
        <v>619</v>
      </c>
    </row>
    <row r="15" spans="1:18" s="20" customFormat="1" ht="11.25">
      <c r="A15" s="20">
        <v>1</v>
      </c>
      <c r="B15" s="20" t="s">
        <v>46</v>
      </c>
      <c r="C15" s="20" t="s">
        <v>63</v>
      </c>
      <c r="D15" s="20" t="s">
        <v>56</v>
      </c>
      <c r="E15" s="20">
        <v>4</v>
      </c>
      <c r="F15" s="20">
        <v>116</v>
      </c>
      <c r="G15" s="20">
        <v>150</v>
      </c>
      <c r="H15" s="20">
        <v>200</v>
      </c>
      <c r="I15" s="20">
        <v>1</v>
      </c>
      <c r="J15" s="20">
        <v>180</v>
      </c>
      <c r="K15" s="20">
        <v>531</v>
      </c>
      <c r="L15" s="20">
        <v>6</v>
      </c>
      <c r="M15" s="20">
        <v>6.1</v>
      </c>
      <c r="O15" s="20">
        <v>11</v>
      </c>
      <c r="P15" s="20">
        <v>23.1</v>
      </c>
      <c r="Q15" s="20">
        <v>1.5</v>
      </c>
      <c r="R15" s="21">
        <f t="shared" si="0"/>
        <v>1040</v>
      </c>
    </row>
    <row r="16" spans="1:18" s="20" customFormat="1" ht="11.25">
      <c r="A16" s="20">
        <v>1</v>
      </c>
      <c r="B16" s="20" t="s">
        <v>44</v>
      </c>
      <c r="C16" s="20" t="s">
        <v>11</v>
      </c>
      <c r="D16" s="20" t="s">
        <v>24</v>
      </c>
      <c r="E16" s="20">
        <v>6</v>
      </c>
      <c r="F16" s="20">
        <v>172</v>
      </c>
      <c r="G16" s="20">
        <v>180</v>
      </c>
      <c r="H16" s="20">
        <v>180</v>
      </c>
      <c r="I16" s="20">
        <v>60</v>
      </c>
      <c r="J16" s="20">
        <v>300</v>
      </c>
      <c r="K16" s="20">
        <v>720</v>
      </c>
      <c r="L16" s="20">
        <v>8</v>
      </c>
      <c r="M16" s="20">
        <v>7.8461999999999996</v>
      </c>
      <c r="N16" s="20">
        <v>3.0769000000000002</v>
      </c>
      <c r="O16" s="20">
        <v>12</v>
      </c>
      <c r="P16" s="20">
        <v>30.923099999999998</v>
      </c>
      <c r="Q16" s="20">
        <v>1.2</v>
      </c>
      <c r="R16" s="21">
        <f t="shared" si="0"/>
        <v>975.9375</v>
      </c>
    </row>
    <row r="17" spans="1:18" s="20" customFormat="1" ht="11.25">
      <c r="A17" s="20">
        <v>1</v>
      </c>
      <c r="B17" s="20" t="s">
        <v>44</v>
      </c>
      <c r="C17" s="20" t="s">
        <v>52</v>
      </c>
      <c r="D17" s="20" t="s">
        <v>53</v>
      </c>
      <c r="E17" s="20">
        <v>6</v>
      </c>
      <c r="F17" s="20">
        <v>164</v>
      </c>
      <c r="G17" s="20">
        <v>200</v>
      </c>
      <c r="H17" s="20">
        <v>128</v>
      </c>
      <c r="I17" s="20">
        <v>64</v>
      </c>
      <c r="J17" s="20">
        <v>300</v>
      </c>
      <c r="K17" s="20">
        <v>692</v>
      </c>
      <c r="L17" s="20">
        <v>10</v>
      </c>
      <c r="M17" s="20">
        <v>6.3929</v>
      </c>
      <c r="N17" s="20">
        <v>3.1964000000000001</v>
      </c>
      <c r="O17" s="20">
        <v>10</v>
      </c>
      <c r="P17" s="20">
        <v>29.589300000000001</v>
      </c>
      <c r="Q17" s="20">
        <v>1.5</v>
      </c>
      <c r="R17" s="21">
        <f t="shared" si="0"/>
        <v>619</v>
      </c>
    </row>
    <row r="18" spans="1:18" s="20" customFormat="1" ht="11.25">
      <c r="A18" s="20">
        <v>1</v>
      </c>
      <c r="B18" s="20" t="s">
        <v>46</v>
      </c>
      <c r="C18" s="20" t="s">
        <v>71</v>
      </c>
      <c r="D18" s="20" t="s">
        <v>72</v>
      </c>
      <c r="E18" s="20">
        <v>4</v>
      </c>
      <c r="F18" s="20">
        <v>112</v>
      </c>
      <c r="G18" s="20">
        <v>120</v>
      </c>
      <c r="H18" s="20">
        <v>63</v>
      </c>
      <c r="I18" s="20">
        <v>54</v>
      </c>
      <c r="J18" s="20">
        <v>90</v>
      </c>
      <c r="K18" s="20">
        <v>327</v>
      </c>
      <c r="L18" s="20">
        <v>8</v>
      </c>
      <c r="M18" s="20">
        <v>4.2</v>
      </c>
      <c r="N18" s="20">
        <v>3.6</v>
      </c>
      <c r="O18" s="20">
        <v>6</v>
      </c>
      <c r="P18" s="20">
        <v>21.8</v>
      </c>
      <c r="Q18" s="20">
        <v>1.5</v>
      </c>
      <c r="R18" s="21">
        <f t="shared" si="0"/>
        <v>783.75</v>
      </c>
    </row>
    <row r="19" spans="1:18" s="20" customFormat="1" ht="11.25">
      <c r="A19" s="20">
        <v>1</v>
      </c>
      <c r="B19" s="20" t="s">
        <v>44</v>
      </c>
      <c r="C19" s="20" t="s">
        <v>74</v>
      </c>
      <c r="D19" s="20" t="s">
        <v>61</v>
      </c>
      <c r="E19" s="20">
        <v>5</v>
      </c>
      <c r="F19" s="20">
        <v>152</v>
      </c>
      <c r="G19" s="20">
        <v>160</v>
      </c>
      <c r="H19" s="20">
        <v>180</v>
      </c>
      <c r="I19" s="20">
        <v>70</v>
      </c>
      <c r="J19" s="20">
        <v>300</v>
      </c>
      <c r="K19" s="20">
        <v>710</v>
      </c>
      <c r="L19" s="20">
        <v>10</v>
      </c>
      <c r="M19" s="20">
        <v>8.5814000000000004</v>
      </c>
      <c r="N19" s="20">
        <v>3.0867</v>
      </c>
      <c r="O19" s="20">
        <v>8</v>
      </c>
      <c r="P19" s="20">
        <v>29.668100000000003</v>
      </c>
      <c r="Q19" s="20">
        <v>1.5</v>
      </c>
      <c r="R19" s="21">
        <f t="shared" si="0"/>
        <v>623</v>
      </c>
    </row>
    <row r="20" spans="1:18" s="20" customFormat="1" ht="11.25">
      <c r="A20" s="20">
        <v>1</v>
      </c>
      <c r="B20" s="20" t="s">
        <v>44</v>
      </c>
      <c r="C20" s="20" t="s">
        <v>14</v>
      </c>
      <c r="D20" s="20" t="s">
        <v>60</v>
      </c>
      <c r="E20" s="20">
        <v>5</v>
      </c>
      <c r="F20" s="20">
        <v>176</v>
      </c>
      <c r="G20" s="20">
        <v>10</v>
      </c>
      <c r="H20" s="20">
        <v>10</v>
      </c>
      <c r="I20" s="20">
        <v>10</v>
      </c>
      <c r="J20" s="20">
        <v>0</v>
      </c>
      <c r="K20" s="20">
        <v>30</v>
      </c>
      <c r="L20" s="20">
        <v>10</v>
      </c>
      <c r="M20" s="20">
        <v>7.0909000000000004</v>
      </c>
      <c r="N20" s="20">
        <v>2.2955000000000001</v>
      </c>
      <c r="O20" s="20">
        <v>21</v>
      </c>
      <c r="P20" s="20">
        <v>40.386400000000002</v>
      </c>
      <c r="Q20" s="20">
        <v>1.8</v>
      </c>
      <c r="R20" s="21">
        <f t="shared" si="0"/>
        <v>531.5</v>
      </c>
    </row>
    <row r="21" spans="1:18" s="20" customFormat="1" ht="11.25">
      <c r="A21" s="20">
        <v>1</v>
      </c>
      <c r="B21" s="20" t="s">
        <v>44</v>
      </c>
      <c r="C21" s="20" t="s">
        <v>102</v>
      </c>
      <c r="D21" s="20" t="s">
        <v>22</v>
      </c>
      <c r="E21" s="20">
        <v>6</v>
      </c>
      <c r="F21" s="20">
        <v>156</v>
      </c>
      <c r="G21" s="20">
        <v>300</v>
      </c>
      <c r="H21" s="20">
        <v>118</v>
      </c>
      <c r="I21" s="20">
        <v>70</v>
      </c>
      <c r="J21" s="20">
        <v>380</v>
      </c>
      <c r="K21" s="20">
        <v>868</v>
      </c>
      <c r="L21" s="20">
        <v>7</v>
      </c>
      <c r="M21" s="20">
        <v>6.3</v>
      </c>
      <c r="N21" s="20">
        <v>3.8</v>
      </c>
      <c r="O21" s="20">
        <v>12</v>
      </c>
      <c r="P21" s="20">
        <v>29.1</v>
      </c>
      <c r="Q21" s="20">
        <v>1.8</v>
      </c>
      <c r="R21" s="21">
        <f t="shared" si="0"/>
        <v>717.85714285714289</v>
      </c>
    </row>
    <row r="22" spans="1:18" s="20" customFormat="1" ht="11.25">
      <c r="A22" s="20">
        <v>1</v>
      </c>
      <c r="B22" s="20" t="s">
        <v>44</v>
      </c>
      <c r="C22" s="20" t="s">
        <v>104</v>
      </c>
      <c r="D22" s="20" t="s">
        <v>22</v>
      </c>
      <c r="E22" s="20">
        <v>6</v>
      </c>
      <c r="F22" s="20">
        <v>156</v>
      </c>
      <c r="G22" s="20">
        <v>300</v>
      </c>
      <c r="H22" s="20">
        <v>118</v>
      </c>
      <c r="I22" s="20">
        <v>70</v>
      </c>
      <c r="J22" s="20">
        <v>380</v>
      </c>
      <c r="K22" s="20">
        <v>868</v>
      </c>
      <c r="L22" s="20">
        <v>7</v>
      </c>
      <c r="M22" s="20">
        <v>6.3</v>
      </c>
      <c r="N22" s="20">
        <v>3.8</v>
      </c>
      <c r="O22" s="20">
        <v>12</v>
      </c>
      <c r="P22" s="20">
        <v>29.1</v>
      </c>
      <c r="Q22" s="20">
        <v>1.5</v>
      </c>
      <c r="R22" s="21">
        <f t="shared" si="0"/>
        <v>870</v>
      </c>
    </row>
    <row r="23" spans="1:18" s="20" customFormat="1" ht="11.25">
      <c r="A23" s="20">
        <v>1</v>
      </c>
      <c r="B23" s="20" t="s">
        <v>44</v>
      </c>
      <c r="C23" s="20" t="s">
        <v>20</v>
      </c>
      <c r="D23" s="20" t="s">
        <v>21</v>
      </c>
      <c r="E23" s="20">
        <v>6</v>
      </c>
      <c r="F23" s="20">
        <v>176</v>
      </c>
      <c r="G23" s="20">
        <v>500</v>
      </c>
      <c r="H23" s="20">
        <v>200</v>
      </c>
      <c r="I23" s="20">
        <v>180</v>
      </c>
      <c r="J23" s="20">
        <v>680</v>
      </c>
      <c r="K23" s="20">
        <v>1560</v>
      </c>
      <c r="L23" s="20">
        <v>8</v>
      </c>
      <c r="M23" s="20">
        <v>4.0999999999999996</v>
      </c>
      <c r="N23" s="20">
        <v>2.5</v>
      </c>
      <c r="O23" s="20">
        <v>8</v>
      </c>
      <c r="P23" s="20">
        <v>22.6</v>
      </c>
      <c r="Q23" s="20">
        <v>1.6</v>
      </c>
      <c r="R23" s="21">
        <f t="shared" si="0"/>
        <v>686.328125</v>
      </c>
    </row>
    <row r="24" spans="1:18" s="20" customFormat="1" ht="11.25">
      <c r="A24" s="20">
        <v>1</v>
      </c>
      <c r="B24" s="20" t="s">
        <v>44</v>
      </c>
      <c r="C24" s="20" t="s">
        <v>68</v>
      </c>
      <c r="D24" s="20" t="s">
        <v>3</v>
      </c>
      <c r="E24" s="20">
        <v>6</v>
      </c>
      <c r="F24" s="20">
        <v>196</v>
      </c>
      <c r="G24" s="20">
        <v>240</v>
      </c>
      <c r="H24" s="20">
        <v>102</v>
      </c>
      <c r="I24" s="20">
        <v>92</v>
      </c>
      <c r="J24" s="20">
        <v>420</v>
      </c>
      <c r="K24" s="20">
        <v>854</v>
      </c>
      <c r="L24" s="20">
        <v>11</v>
      </c>
      <c r="M24" s="20">
        <v>5.0999999999999996</v>
      </c>
      <c r="N24" s="20">
        <v>4.0999999999999996</v>
      </c>
      <c r="O24" s="20">
        <v>15</v>
      </c>
      <c r="P24" s="20">
        <v>35.200000000000003</v>
      </c>
      <c r="Q24" s="20">
        <v>2.5</v>
      </c>
      <c r="R24" s="21">
        <f t="shared" si="0"/>
        <v>326.72727272727275</v>
      </c>
    </row>
    <row r="25" spans="1:18" s="20" customFormat="1" ht="11.25">
      <c r="A25" s="20">
        <v>1</v>
      </c>
      <c r="B25" s="20" t="s">
        <v>44</v>
      </c>
      <c r="C25" s="20" t="s">
        <v>8</v>
      </c>
      <c r="D25" s="20" t="s">
        <v>9</v>
      </c>
      <c r="E25" s="20">
        <v>6</v>
      </c>
      <c r="F25" s="20">
        <v>180</v>
      </c>
      <c r="G25" s="20">
        <v>180</v>
      </c>
      <c r="H25" s="20">
        <v>100</v>
      </c>
      <c r="I25" s="20">
        <v>120</v>
      </c>
      <c r="J25" s="20">
        <v>360</v>
      </c>
      <c r="K25" s="20">
        <v>760</v>
      </c>
      <c r="L25" s="20">
        <v>10</v>
      </c>
      <c r="M25" s="20">
        <v>4.5814000000000004</v>
      </c>
      <c r="N25" s="20">
        <v>6.4884000000000004</v>
      </c>
      <c r="O25" s="20">
        <v>11.9937</v>
      </c>
      <c r="P25" s="20">
        <v>33.063500000000005</v>
      </c>
      <c r="Q25" s="20">
        <v>1.4</v>
      </c>
      <c r="R25" s="21">
        <f t="shared" si="0"/>
        <v>666.64285714285711</v>
      </c>
    </row>
    <row r="26" spans="1:18" s="20" customFormat="1" ht="11.25">
      <c r="A26" s="20">
        <v>1</v>
      </c>
      <c r="B26" s="20" t="s">
        <v>46</v>
      </c>
      <c r="C26" s="20" t="s">
        <v>25</v>
      </c>
      <c r="D26" s="20" t="s">
        <v>59</v>
      </c>
      <c r="E26" s="20">
        <v>5</v>
      </c>
      <c r="F26" s="20">
        <v>108</v>
      </c>
      <c r="G26" s="20">
        <v>120</v>
      </c>
      <c r="H26" s="20">
        <v>90</v>
      </c>
      <c r="I26" s="20">
        <v>70</v>
      </c>
      <c r="J26" s="20">
        <v>60</v>
      </c>
      <c r="K26" s="20">
        <v>340</v>
      </c>
      <c r="L26" s="20">
        <v>9</v>
      </c>
      <c r="M26" s="20">
        <v>5.9</v>
      </c>
      <c r="N26" s="20">
        <v>3</v>
      </c>
      <c r="O26" s="20">
        <v>5</v>
      </c>
      <c r="P26" s="20">
        <v>22.9</v>
      </c>
      <c r="Q26" s="20">
        <v>1.5</v>
      </c>
      <c r="R26" s="21">
        <f t="shared" si="0"/>
        <v>696.66666666666663</v>
      </c>
    </row>
    <row r="27" spans="1:18" s="20" customFormat="1" ht="11.25">
      <c r="A27" s="20">
        <v>1</v>
      </c>
      <c r="B27" s="20" t="s">
        <v>44</v>
      </c>
      <c r="C27" s="20" t="s">
        <v>73</v>
      </c>
      <c r="D27" s="20" t="s">
        <v>60</v>
      </c>
      <c r="E27" s="20">
        <v>6</v>
      </c>
      <c r="F27" s="20">
        <v>164</v>
      </c>
      <c r="G27" s="20">
        <v>150</v>
      </c>
      <c r="H27" s="20">
        <v>96</v>
      </c>
      <c r="I27" s="20">
        <v>82</v>
      </c>
      <c r="J27" s="20">
        <v>480</v>
      </c>
      <c r="K27" s="20">
        <v>808</v>
      </c>
      <c r="L27" s="20">
        <v>8</v>
      </c>
      <c r="M27" s="20">
        <v>4.5</v>
      </c>
      <c r="N27" s="20">
        <v>4.0968</v>
      </c>
      <c r="O27" s="20">
        <v>12</v>
      </c>
      <c r="P27" s="20">
        <v>28.596800000000002</v>
      </c>
      <c r="Q27" s="20">
        <v>1.5</v>
      </c>
      <c r="R27" s="21">
        <f t="shared" si="0"/>
        <v>780</v>
      </c>
    </row>
    <row r="28" spans="1:18" s="20" customFormat="1" ht="11.25">
      <c r="A28" s="20">
        <v>1</v>
      </c>
      <c r="B28" s="20" t="s">
        <v>44</v>
      </c>
      <c r="C28" s="20" t="s">
        <v>103</v>
      </c>
      <c r="D28" s="20" t="s">
        <v>5</v>
      </c>
      <c r="E28" s="20">
        <v>6</v>
      </c>
      <c r="F28" s="20">
        <v>180</v>
      </c>
      <c r="G28" s="20">
        <v>180</v>
      </c>
      <c r="H28" s="20">
        <v>150</v>
      </c>
      <c r="I28" s="20">
        <v>80</v>
      </c>
      <c r="J28" s="20">
        <v>360</v>
      </c>
      <c r="K28" s="20">
        <v>770</v>
      </c>
      <c r="L28" s="20">
        <v>10</v>
      </c>
      <c r="M28" s="20">
        <v>7.0857000000000001</v>
      </c>
      <c r="N28" s="20">
        <v>4</v>
      </c>
      <c r="O28" s="20">
        <v>12</v>
      </c>
      <c r="P28" s="20">
        <v>33.085700000000003</v>
      </c>
      <c r="Q28" s="20">
        <v>1.5</v>
      </c>
      <c r="R28" s="21">
        <f t="shared" si="0"/>
        <v>621</v>
      </c>
    </row>
    <row r="29" spans="1:18" s="20" customFormat="1" ht="11.25">
      <c r="A29" s="20">
        <v>1</v>
      </c>
      <c r="B29" s="20" t="s">
        <v>44</v>
      </c>
      <c r="C29" s="20" t="s">
        <v>101</v>
      </c>
      <c r="D29" s="20" t="s">
        <v>5</v>
      </c>
      <c r="E29" s="20">
        <v>6</v>
      </c>
      <c r="F29" s="20">
        <v>180</v>
      </c>
      <c r="G29" s="20">
        <v>180</v>
      </c>
      <c r="H29" s="20">
        <v>150</v>
      </c>
      <c r="I29" s="20">
        <v>80</v>
      </c>
      <c r="J29" s="20">
        <v>360</v>
      </c>
      <c r="K29" s="20">
        <v>770</v>
      </c>
      <c r="L29" s="20">
        <v>10</v>
      </c>
      <c r="M29" s="20">
        <v>7.0857000000000001</v>
      </c>
      <c r="N29" s="20">
        <v>4</v>
      </c>
      <c r="O29" s="20">
        <v>12</v>
      </c>
      <c r="P29" s="20">
        <v>33.085700000000003</v>
      </c>
      <c r="Q29" s="20">
        <v>1.5</v>
      </c>
      <c r="R29" s="21">
        <f t="shared" si="0"/>
        <v>621</v>
      </c>
    </row>
    <row r="30" spans="1:18" s="20" customFormat="1" ht="11.25">
      <c r="A30" s="20">
        <v>1</v>
      </c>
      <c r="B30" s="20" t="s">
        <v>44</v>
      </c>
      <c r="C30" s="20" t="s">
        <v>62</v>
      </c>
      <c r="D30" s="20" t="s">
        <v>54</v>
      </c>
      <c r="E30" s="20">
        <v>5</v>
      </c>
      <c r="F30" s="20">
        <v>180</v>
      </c>
      <c r="G30" s="20">
        <v>300</v>
      </c>
      <c r="H30" s="20">
        <v>200</v>
      </c>
      <c r="I30" s="20">
        <v>1</v>
      </c>
      <c r="J30" s="20">
        <v>360</v>
      </c>
      <c r="K30" s="20">
        <v>861</v>
      </c>
      <c r="L30" s="20">
        <v>8</v>
      </c>
      <c r="M30" s="20">
        <v>9.0832999999999995</v>
      </c>
      <c r="O30" s="20">
        <v>15</v>
      </c>
      <c r="P30" s="20">
        <v>32.083300000000001</v>
      </c>
      <c r="Q30" s="20">
        <v>1.5</v>
      </c>
      <c r="R30" s="21">
        <f t="shared" si="0"/>
        <v>761.25</v>
      </c>
    </row>
    <row r="31" spans="1:18" s="20" customFormat="1" ht="11.25">
      <c r="A31" s="20">
        <v>1</v>
      </c>
      <c r="B31" s="20" t="s">
        <v>44</v>
      </c>
      <c r="C31" s="20" t="s">
        <v>27</v>
      </c>
      <c r="D31" s="20" t="s">
        <v>28</v>
      </c>
      <c r="E31" s="20">
        <v>5</v>
      </c>
      <c r="F31" s="20">
        <v>164</v>
      </c>
      <c r="G31" s="20">
        <v>300</v>
      </c>
      <c r="H31" s="20">
        <v>120</v>
      </c>
      <c r="I31" s="20">
        <v>70</v>
      </c>
      <c r="J31" s="20">
        <v>200</v>
      </c>
      <c r="K31" s="20">
        <v>690</v>
      </c>
      <c r="L31" s="20">
        <v>12</v>
      </c>
      <c r="M31" s="20">
        <v>6.1</v>
      </c>
      <c r="N31" s="20">
        <v>3.5</v>
      </c>
      <c r="O31" s="20">
        <v>8</v>
      </c>
      <c r="P31" s="20">
        <v>29.6</v>
      </c>
      <c r="Q31" s="20">
        <v>1.5</v>
      </c>
      <c r="R31" s="21">
        <f t="shared" si="0"/>
        <v>507.5</v>
      </c>
    </row>
    <row r="32" spans="1:18" s="20" customFormat="1" ht="11.25">
      <c r="A32" s="20">
        <v>1</v>
      </c>
      <c r="B32" s="20" t="s">
        <v>44</v>
      </c>
      <c r="C32" s="20" t="s">
        <v>12</v>
      </c>
      <c r="D32" s="20" t="s">
        <v>13</v>
      </c>
      <c r="E32" s="20">
        <v>6</v>
      </c>
      <c r="F32" s="20">
        <v>204</v>
      </c>
      <c r="G32" s="20">
        <v>280</v>
      </c>
      <c r="H32" s="20">
        <v>150</v>
      </c>
      <c r="I32" s="20">
        <v>160</v>
      </c>
      <c r="J32" s="20">
        <v>500</v>
      </c>
      <c r="K32" s="20">
        <v>1090</v>
      </c>
      <c r="L32" s="20">
        <v>10</v>
      </c>
      <c r="M32" s="20">
        <v>4.5</v>
      </c>
      <c r="N32" s="20">
        <v>3.5</v>
      </c>
      <c r="O32" s="20">
        <v>15</v>
      </c>
      <c r="P32" s="20">
        <v>33</v>
      </c>
      <c r="Q32" s="20">
        <v>1.5</v>
      </c>
      <c r="R32" s="21">
        <f t="shared" si="0"/>
        <v>611</v>
      </c>
    </row>
    <row r="33" spans="1:18" s="20" customFormat="1" ht="11.25">
      <c r="A33" s="20">
        <v>1</v>
      </c>
      <c r="B33" s="20" t="s">
        <v>44</v>
      </c>
      <c r="C33" s="20" t="s">
        <v>16</v>
      </c>
      <c r="D33" s="20" t="s">
        <v>10</v>
      </c>
      <c r="E33" s="20">
        <v>6</v>
      </c>
      <c r="F33" s="20">
        <v>160</v>
      </c>
      <c r="G33" s="20">
        <v>200</v>
      </c>
      <c r="H33" s="20">
        <v>88</v>
      </c>
      <c r="I33" s="20">
        <v>104</v>
      </c>
      <c r="J33" s="20">
        <v>270</v>
      </c>
      <c r="K33" s="20">
        <v>662</v>
      </c>
      <c r="L33" s="20">
        <v>10</v>
      </c>
      <c r="M33" s="20">
        <v>4.4000000000000004</v>
      </c>
      <c r="N33" s="20">
        <v>5.2</v>
      </c>
      <c r="O33" s="20">
        <v>10</v>
      </c>
      <c r="P33" s="20">
        <v>29.6</v>
      </c>
      <c r="Q33" s="20">
        <v>1.5</v>
      </c>
      <c r="R33" s="21">
        <f t="shared" si="0"/>
        <v>619</v>
      </c>
    </row>
    <row r="34" spans="1:18" s="20" customFormat="1" ht="11.25">
      <c r="A34" s="20">
        <v>1</v>
      </c>
      <c r="B34" s="20" t="s">
        <v>44</v>
      </c>
      <c r="C34" s="20" t="s">
        <v>58</v>
      </c>
      <c r="D34" s="20" t="s">
        <v>59</v>
      </c>
      <c r="E34" s="20">
        <v>5</v>
      </c>
      <c r="F34" s="20">
        <v>164</v>
      </c>
      <c r="G34" s="20">
        <v>180</v>
      </c>
      <c r="H34" s="20">
        <v>118</v>
      </c>
      <c r="I34" s="20">
        <v>70</v>
      </c>
      <c r="J34" s="20">
        <v>330</v>
      </c>
      <c r="K34" s="20">
        <v>698</v>
      </c>
      <c r="L34" s="20">
        <v>9</v>
      </c>
      <c r="M34" s="20">
        <v>5.9</v>
      </c>
      <c r="N34" s="20">
        <v>3.5</v>
      </c>
      <c r="O34" s="20">
        <v>11</v>
      </c>
      <c r="P34" s="20">
        <v>29.4</v>
      </c>
      <c r="Q34" s="20">
        <v>1.5</v>
      </c>
      <c r="R34" s="21">
        <f t="shared" si="0"/>
        <v>690</v>
      </c>
    </row>
    <row r="35" spans="1:18" s="20" customFormat="1" ht="11.25">
      <c r="A35" s="20">
        <v>1</v>
      </c>
      <c r="B35" s="20" t="s">
        <v>46</v>
      </c>
      <c r="C35" s="20" t="s">
        <v>6</v>
      </c>
      <c r="D35" s="20" t="s">
        <v>54</v>
      </c>
      <c r="E35" s="20">
        <v>4</v>
      </c>
      <c r="F35" s="20">
        <v>120</v>
      </c>
      <c r="G35" s="20">
        <v>120</v>
      </c>
      <c r="H35" s="20">
        <v>110</v>
      </c>
      <c r="I35" s="20">
        <v>110</v>
      </c>
      <c r="J35" s="20">
        <v>150</v>
      </c>
      <c r="K35" s="20">
        <v>490</v>
      </c>
      <c r="L35" s="20">
        <v>7</v>
      </c>
      <c r="M35" s="20">
        <v>4.3</v>
      </c>
      <c r="N35" s="20">
        <v>4.3</v>
      </c>
      <c r="O35" s="20">
        <v>7</v>
      </c>
      <c r="P35" s="20">
        <v>22.6</v>
      </c>
      <c r="Q35" s="20">
        <v>1.5</v>
      </c>
      <c r="R35" s="21">
        <f t="shared" si="0"/>
        <v>895.71428571428567</v>
      </c>
    </row>
  </sheetData>
  <sortState ref="A5:S34">
    <sortCondition ref="C5:C34"/>
  </sortState>
  <mergeCells count="3">
    <mergeCell ref="B4:K4"/>
    <mergeCell ref="L4:P4"/>
    <mergeCell ref="Q4:R4"/>
  </mergeCells>
  <phoneticPr fontId="1" type="noConversion"/>
  <conditionalFormatting sqref="A6:R35">
    <cfRule type="expression" dxfId="0" priority="1">
      <formula>MOD(ROW(),2)=0</formula>
    </cfRule>
  </conditionalFormatting>
  <dataValidations count="1">
    <dataValidation type="list" allowBlank="1" showInputMessage="1" showErrorMessage="1" sqref="A2">
      <formula1>$C$6:$C$35</formula1>
    </dataValidation>
  </dataValidation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教学</vt:lpstr>
      <vt:lpstr>五人阵</vt:lpstr>
      <vt:lpstr>六人阵</vt:lpstr>
      <vt:lpstr>七人阵</vt:lpstr>
      <vt:lpstr>八人阵</vt:lpstr>
      <vt:lpstr>血战等级</vt:lpstr>
      <vt:lpstr>等级快速查询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gabylu</dc:creator>
  <cp:lastModifiedBy>gabylu</cp:lastModifiedBy>
  <dcterms:created xsi:type="dcterms:W3CDTF">2012-12-17T02:55:31Z</dcterms:created>
  <dcterms:modified xsi:type="dcterms:W3CDTF">2013-04-24T10:30:37Z</dcterms:modified>
</cp:coreProperties>
</file>